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321026\Downloads\New folder\"/>
    </mc:Choice>
  </mc:AlternateContent>
  <bookViews>
    <workbookView xWindow="-105" yWindow="-105" windowWidth="23250" windowHeight="12570" activeTab="5"/>
  </bookViews>
  <sheets>
    <sheet name="Yearly summary" sheetId="12" r:id="rId1"/>
    <sheet name="Year 1" sheetId="2" r:id="rId2"/>
    <sheet name="Year 2" sheetId="14" r:id="rId3"/>
    <sheet name="Year 3" sheetId="16" r:id="rId4"/>
    <sheet name="Year 4" sheetId="17" r:id="rId5"/>
    <sheet name="Year 5" sheetId="18" r:id="rId6"/>
    <sheet name="Salaries" sheetId="7"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 l="1"/>
  <c r="D9" i="2"/>
  <c r="D12" i="2"/>
  <c r="D15" i="2"/>
  <c r="D18" i="2"/>
  <c r="D22" i="2"/>
  <c r="D24" i="2"/>
  <c r="D30" i="2"/>
  <c r="D36" i="2"/>
  <c r="D39" i="2"/>
  <c r="D40" i="2"/>
  <c r="D46" i="2"/>
  <c r="D50" i="2"/>
  <c r="D51" i="2"/>
  <c r="D57" i="2"/>
  <c r="D61" i="2"/>
  <c r="D62" i="2"/>
  <c r="D64" i="2"/>
  <c r="D65" i="2"/>
  <c r="D66" i="2"/>
  <c r="D68" i="2"/>
  <c r="D75" i="2"/>
  <c r="D77" i="2"/>
  <c r="D78" i="2"/>
  <c r="D79" i="2"/>
  <c r="D82" i="2"/>
  <c r="E5" i="7"/>
  <c r="F5" i="7"/>
  <c r="H5" i="7"/>
  <c r="E6" i="7"/>
  <c r="F6" i="7"/>
  <c r="H6" i="7"/>
  <c r="H7" i="7"/>
  <c r="D85" i="2"/>
  <c r="D103" i="2"/>
  <c r="D105" i="2"/>
  <c r="D111" i="2"/>
  <c r="E6" i="2"/>
  <c r="E9" i="2"/>
  <c r="E12" i="2"/>
  <c r="E15" i="2"/>
  <c r="E18" i="2"/>
  <c r="E22" i="2"/>
  <c r="E24" i="2"/>
  <c r="E30" i="2"/>
  <c r="E36" i="2"/>
  <c r="E39" i="2"/>
  <c r="E40" i="2"/>
  <c r="E46" i="2"/>
  <c r="E50" i="2"/>
  <c r="E51" i="2"/>
  <c r="E57" i="2"/>
  <c r="E61" i="2"/>
  <c r="E62" i="2"/>
  <c r="E64" i="2"/>
  <c r="E65" i="2"/>
  <c r="E66" i="2"/>
  <c r="E68" i="2"/>
  <c r="E75" i="2"/>
  <c r="E77" i="2"/>
  <c r="E78" i="2"/>
  <c r="E79" i="2"/>
  <c r="E82" i="2"/>
  <c r="E85" i="2"/>
  <c r="E103" i="2"/>
  <c r="E105" i="2"/>
  <c r="E111" i="2"/>
  <c r="F6" i="2"/>
  <c r="F9" i="2"/>
  <c r="F12" i="2"/>
  <c r="F15" i="2"/>
  <c r="F18" i="2"/>
  <c r="F22" i="2"/>
  <c r="F24" i="2"/>
  <c r="F30" i="2"/>
  <c r="F36" i="2"/>
  <c r="F39" i="2"/>
  <c r="F40" i="2"/>
  <c r="F46" i="2"/>
  <c r="F50" i="2"/>
  <c r="F51" i="2"/>
  <c r="F57" i="2"/>
  <c r="F61" i="2"/>
  <c r="F62" i="2"/>
  <c r="F64" i="2"/>
  <c r="F65" i="2"/>
  <c r="F66" i="2"/>
  <c r="F68" i="2"/>
  <c r="F75" i="2"/>
  <c r="F77" i="2"/>
  <c r="F78" i="2"/>
  <c r="F79" i="2"/>
  <c r="F82" i="2"/>
  <c r="F85" i="2"/>
  <c r="F103" i="2"/>
  <c r="F105" i="2"/>
  <c r="F111" i="2"/>
  <c r="G6" i="2"/>
  <c r="G9" i="2"/>
  <c r="G12" i="2"/>
  <c r="G15" i="2"/>
  <c r="G18" i="2"/>
  <c r="G22" i="2"/>
  <c r="G24" i="2"/>
  <c r="G30" i="2"/>
  <c r="G36" i="2"/>
  <c r="G39" i="2"/>
  <c r="G40" i="2"/>
  <c r="G46" i="2"/>
  <c r="G50" i="2"/>
  <c r="G51" i="2"/>
  <c r="G57" i="2"/>
  <c r="G61" i="2"/>
  <c r="G62" i="2"/>
  <c r="G64" i="2"/>
  <c r="G65" i="2"/>
  <c r="G66" i="2"/>
  <c r="G68" i="2"/>
  <c r="G75" i="2"/>
  <c r="G77" i="2"/>
  <c r="G78" i="2"/>
  <c r="G79" i="2"/>
  <c r="G82" i="2"/>
  <c r="G85" i="2"/>
  <c r="G103" i="2"/>
  <c r="G105" i="2"/>
  <c r="G111" i="2"/>
  <c r="H6" i="2"/>
  <c r="H9" i="2"/>
  <c r="H12" i="2"/>
  <c r="H15" i="2"/>
  <c r="H18" i="2"/>
  <c r="H22" i="2"/>
  <c r="H24" i="2"/>
  <c r="H30" i="2"/>
  <c r="H36" i="2"/>
  <c r="H39" i="2"/>
  <c r="H40" i="2"/>
  <c r="H46" i="2"/>
  <c r="H50" i="2"/>
  <c r="H51" i="2"/>
  <c r="H57" i="2"/>
  <c r="H61" i="2"/>
  <c r="H62" i="2"/>
  <c r="H64" i="2"/>
  <c r="H65" i="2"/>
  <c r="H66" i="2"/>
  <c r="H68" i="2"/>
  <c r="H75" i="2"/>
  <c r="H77" i="2"/>
  <c r="H78" i="2"/>
  <c r="H79" i="2"/>
  <c r="H82" i="2"/>
  <c r="H85" i="2"/>
  <c r="H103" i="2"/>
  <c r="H105" i="2"/>
  <c r="H111" i="2"/>
  <c r="I6" i="2"/>
  <c r="I9" i="2"/>
  <c r="I12" i="2"/>
  <c r="I15" i="2"/>
  <c r="I18" i="2"/>
  <c r="I22" i="2"/>
  <c r="I24" i="2"/>
  <c r="I30" i="2"/>
  <c r="I36" i="2"/>
  <c r="I39" i="2"/>
  <c r="I40" i="2"/>
  <c r="I46" i="2"/>
  <c r="I50" i="2"/>
  <c r="I51" i="2"/>
  <c r="I57" i="2"/>
  <c r="I61" i="2"/>
  <c r="I62" i="2"/>
  <c r="I64" i="2"/>
  <c r="I65" i="2"/>
  <c r="I66" i="2"/>
  <c r="I68" i="2"/>
  <c r="I75" i="2"/>
  <c r="I77" i="2"/>
  <c r="I78" i="2"/>
  <c r="I79" i="2"/>
  <c r="I82" i="2"/>
  <c r="I85" i="2"/>
  <c r="I103" i="2"/>
  <c r="I105" i="2"/>
  <c r="I111" i="2"/>
  <c r="J6" i="2"/>
  <c r="J9" i="2"/>
  <c r="J12" i="2"/>
  <c r="J15" i="2"/>
  <c r="J18" i="2"/>
  <c r="J22" i="2"/>
  <c r="J24" i="2"/>
  <c r="J30" i="2"/>
  <c r="J36" i="2"/>
  <c r="J39" i="2"/>
  <c r="J40" i="2"/>
  <c r="J46" i="2"/>
  <c r="J50" i="2"/>
  <c r="J51" i="2"/>
  <c r="J57" i="2"/>
  <c r="J61" i="2"/>
  <c r="J62" i="2"/>
  <c r="J64" i="2"/>
  <c r="J65" i="2"/>
  <c r="J66" i="2"/>
  <c r="J68" i="2"/>
  <c r="J75" i="2"/>
  <c r="J77" i="2"/>
  <c r="J78" i="2"/>
  <c r="J79" i="2"/>
  <c r="J82" i="2"/>
  <c r="J85" i="2"/>
  <c r="J103" i="2"/>
  <c r="J105" i="2"/>
  <c r="J111" i="2"/>
  <c r="K6" i="2"/>
  <c r="K9" i="2"/>
  <c r="K12" i="2"/>
  <c r="K15" i="2"/>
  <c r="K18" i="2"/>
  <c r="K22" i="2"/>
  <c r="K24" i="2"/>
  <c r="K30" i="2"/>
  <c r="K36" i="2"/>
  <c r="K39" i="2"/>
  <c r="K40" i="2"/>
  <c r="K46" i="2"/>
  <c r="K50" i="2"/>
  <c r="K51" i="2"/>
  <c r="K57" i="2"/>
  <c r="K61" i="2"/>
  <c r="K62" i="2"/>
  <c r="K64" i="2"/>
  <c r="K65" i="2"/>
  <c r="K66" i="2"/>
  <c r="K68" i="2"/>
  <c r="K75" i="2"/>
  <c r="K77" i="2"/>
  <c r="K78" i="2"/>
  <c r="K79" i="2"/>
  <c r="K82" i="2"/>
  <c r="K85" i="2"/>
  <c r="K103" i="2"/>
  <c r="K105" i="2"/>
  <c r="K111" i="2"/>
  <c r="L6" i="2"/>
  <c r="L9" i="2"/>
  <c r="L12" i="2"/>
  <c r="L15" i="2"/>
  <c r="L18" i="2"/>
  <c r="L22" i="2"/>
  <c r="L24" i="2"/>
  <c r="L30" i="2"/>
  <c r="L36" i="2"/>
  <c r="L39" i="2"/>
  <c r="L40" i="2"/>
  <c r="L46" i="2"/>
  <c r="L50" i="2"/>
  <c r="L51" i="2"/>
  <c r="L57" i="2"/>
  <c r="L61" i="2"/>
  <c r="L62" i="2"/>
  <c r="L64" i="2"/>
  <c r="L65" i="2"/>
  <c r="L66" i="2"/>
  <c r="L68" i="2"/>
  <c r="L75" i="2"/>
  <c r="L77" i="2"/>
  <c r="L78" i="2"/>
  <c r="L79" i="2"/>
  <c r="L82" i="2"/>
  <c r="L85" i="2"/>
  <c r="L103" i="2"/>
  <c r="L105" i="2"/>
  <c r="L111" i="2"/>
  <c r="M6" i="2"/>
  <c r="M9" i="2"/>
  <c r="M12" i="2"/>
  <c r="M15" i="2"/>
  <c r="M18" i="2"/>
  <c r="M22" i="2"/>
  <c r="M24" i="2"/>
  <c r="M30" i="2"/>
  <c r="M36" i="2"/>
  <c r="M39" i="2"/>
  <c r="M40" i="2"/>
  <c r="M46" i="2"/>
  <c r="M50" i="2"/>
  <c r="M51" i="2"/>
  <c r="M57" i="2"/>
  <c r="M61" i="2"/>
  <c r="M62" i="2"/>
  <c r="M64" i="2"/>
  <c r="M65" i="2"/>
  <c r="M66" i="2"/>
  <c r="M68" i="2"/>
  <c r="M75" i="2"/>
  <c r="M77" i="2"/>
  <c r="M78" i="2"/>
  <c r="M79" i="2"/>
  <c r="M82" i="2"/>
  <c r="M85" i="2"/>
  <c r="M103" i="2"/>
  <c r="M105" i="2"/>
  <c r="M111" i="2"/>
  <c r="N6" i="2"/>
  <c r="N9" i="2"/>
  <c r="N12" i="2"/>
  <c r="N15" i="2"/>
  <c r="N18" i="2"/>
  <c r="N22" i="2"/>
  <c r="N24" i="2"/>
  <c r="N30" i="2"/>
  <c r="N36" i="2"/>
  <c r="N39" i="2"/>
  <c r="N40" i="2"/>
  <c r="N46" i="2"/>
  <c r="N50" i="2"/>
  <c r="N51" i="2"/>
  <c r="N57" i="2"/>
  <c r="N61" i="2"/>
  <c r="N62" i="2"/>
  <c r="N64" i="2"/>
  <c r="N65" i="2"/>
  <c r="N66" i="2"/>
  <c r="N68" i="2"/>
  <c r="N75" i="2"/>
  <c r="N77" i="2"/>
  <c r="N78" i="2"/>
  <c r="N79" i="2"/>
  <c r="N82" i="2"/>
  <c r="N85" i="2"/>
  <c r="N103" i="2"/>
  <c r="N105" i="2"/>
  <c r="N111" i="2"/>
  <c r="O6" i="2"/>
  <c r="O9" i="2"/>
  <c r="O12" i="2"/>
  <c r="O15" i="2"/>
  <c r="O18" i="2"/>
  <c r="O22" i="2"/>
  <c r="O24" i="2"/>
  <c r="O30" i="2"/>
  <c r="O36" i="2"/>
  <c r="O39" i="2"/>
  <c r="O40" i="2"/>
  <c r="O46" i="2"/>
  <c r="O50" i="2"/>
  <c r="O51" i="2"/>
  <c r="O57" i="2"/>
  <c r="O61" i="2"/>
  <c r="O62" i="2"/>
  <c r="O64" i="2"/>
  <c r="O65" i="2"/>
  <c r="O66" i="2"/>
  <c r="O68" i="2"/>
  <c r="O75" i="2"/>
  <c r="O77" i="2"/>
  <c r="O78" i="2"/>
  <c r="O79" i="2"/>
  <c r="O82" i="2"/>
  <c r="O85" i="2"/>
  <c r="O103" i="2"/>
  <c r="O105" i="2"/>
  <c r="O111" i="2"/>
  <c r="Q111" i="2"/>
  <c r="B37" i="12"/>
  <c r="D6" i="14"/>
  <c r="D9" i="14"/>
  <c r="D12" i="14"/>
  <c r="D15" i="14"/>
  <c r="D18" i="14"/>
  <c r="D22" i="14"/>
  <c r="D24" i="14"/>
  <c r="D30" i="14"/>
  <c r="D36" i="14"/>
  <c r="D39" i="14"/>
  <c r="D40" i="14"/>
  <c r="D46" i="14"/>
  <c r="D50" i="14"/>
  <c r="D51" i="14"/>
  <c r="D57" i="14"/>
  <c r="D61" i="14"/>
  <c r="D62" i="14"/>
  <c r="D64" i="14"/>
  <c r="D65" i="14"/>
  <c r="D66" i="14"/>
  <c r="D68" i="14"/>
  <c r="D75" i="14"/>
  <c r="D77" i="14"/>
  <c r="D78" i="14"/>
  <c r="D79" i="14"/>
  <c r="D82" i="14"/>
  <c r="D85" i="14"/>
  <c r="D103" i="14"/>
  <c r="D105" i="14"/>
  <c r="D111" i="14"/>
  <c r="E6" i="14"/>
  <c r="E9" i="14"/>
  <c r="E12" i="14"/>
  <c r="E15" i="14"/>
  <c r="E18" i="14"/>
  <c r="E22" i="14"/>
  <c r="E24" i="14"/>
  <c r="E30" i="14"/>
  <c r="E36" i="14"/>
  <c r="E39" i="14"/>
  <c r="E40" i="14"/>
  <c r="E46" i="14"/>
  <c r="E50" i="14"/>
  <c r="E51" i="14"/>
  <c r="E57" i="14"/>
  <c r="E61" i="14"/>
  <c r="E62" i="14"/>
  <c r="E64" i="14"/>
  <c r="E65" i="14"/>
  <c r="E66" i="14"/>
  <c r="E68" i="14"/>
  <c r="E75" i="14"/>
  <c r="E77" i="14"/>
  <c r="E78" i="14"/>
  <c r="E79" i="14"/>
  <c r="E82" i="14"/>
  <c r="E85" i="14"/>
  <c r="E103" i="14"/>
  <c r="E105" i="14"/>
  <c r="E111" i="14"/>
  <c r="F6" i="14"/>
  <c r="F9" i="14"/>
  <c r="F12" i="14"/>
  <c r="F15" i="14"/>
  <c r="F18" i="14"/>
  <c r="F22" i="14"/>
  <c r="F24" i="14"/>
  <c r="F30" i="14"/>
  <c r="F36" i="14"/>
  <c r="F39" i="14"/>
  <c r="F40" i="14"/>
  <c r="F46" i="14"/>
  <c r="F50" i="14"/>
  <c r="F51" i="14"/>
  <c r="F57" i="14"/>
  <c r="F61" i="14"/>
  <c r="F62" i="14"/>
  <c r="F64" i="14"/>
  <c r="F65" i="14"/>
  <c r="F66" i="14"/>
  <c r="F68" i="14"/>
  <c r="F75" i="14"/>
  <c r="F77" i="14"/>
  <c r="F78" i="14"/>
  <c r="F79" i="14"/>
  <c r="F82" i="14"/>
  <c r="F85" i="14"/>
  <c r="F103" i="14"/>
  <c r="F105" i="14"/>
  <c r="F111" i="14"/>
  <c r="G6" i="14"/>
  <c r="G9" i="14"/>
  <c r="G12" i="14"/>
  <c r="G15" i="14"/>
  <c r="G18" i="14"/>
  <c r="G22" i="14"/>
  <c r="G24" i="14"/>
  <c r="G30" i="14"/>
  <c r="G36" i="14"/>
  <c r="G39" i="14"/>
  <c r="G40" i="14"/>
  <c r="G46" i="14"/>
  <c r="G50" i="14"/>
  <c r="G51" i="14"/>
  <c r="G57" i="14"/>
  <c r="G61" i="14"/>
  <c r="G62" i="14"/>
  <c r="G64" i="14"/>
  <c r="G65" i="14"/>
  <c r="G66" i="14"/>
  <c r="G68" i="14"/>
  <c r="G75" i="14"/>
  <c r="G77" i="14"/>
  <c r="G78" i="14"/>
  <c r="G79" i="14"/>
  <c r="G82" i="14"/>
  <c r="G85" i="14"/>
  <c r="G103" i="14"/>
  <c r="G105" i="14"/>
  <c r="G111" i="14"/>
  <c r="H6" i="14"/>
  <c r="H9" i="14"/>
  <c r="H12" i="14"/>
  <c r="H15" i="14"/>
  <c r="H18" i="14"/>
  <c r="H22" i="14"/>
  <c r="H24" i="14"/>
  <c r="H30" i="14"/>
  <c r="H36" i="14"/>
  <c r="H39" i="14"/>
  <c r="H40" i="14"/>
  <c r="H46" i="14"/>
  <c r="H50" i="14"/>
  <c r="H51" i="14"/>
  <c r="H57" i="14"/>
  <c r="H61" i="14"/>
  <c r="H62" i="14"/>
  <c r="H64" i="14"/>
  <c r="H65" i="14"/>
  <c r="H66" i="14"/>
  <c r="H68" i="14"/>
  <c r="H75" i="14"/>
  <c r="H77" i="14"/>
  <c r="H78" i="14"/>
  <c r="H79" i="14"/>
  <c r="H82" i="14"/>
  <c r="H85" i="14"/>
  <c r="H103" i="14"/>
  <c r="H105" i="14"/>
  <c r="H111" i="14"/>
  <c r="I6" i="14"/>
  <c r="I9" i="14"/>
  <c r="I12" i="14"/>
  <c r="I15" i="14"/>
  <c r="I18" i="14"/>
  <c r="I22" i="14"/>
  <c r="I24" i="14"/>
  <c r="I30" i="14"/>
  <c r="I36" i="14"/>
  <c r="I39" i="14"/>
  <c r="I40" i="14"/>
  <c r="I46" i="14"/>
  <c r="I50" i="14"/>
  <c r="I51" i="14"/>
  <c r="I57" i="14"/>
  <c r="I61" i="14"/>
  <c r="I62" i="14"/>
  <c r="I64" i="14"/>
  <c r="I65" i="14"/>
  <c r="I66" i="14"/>
  <c r="I68" i="14"/>
  <c r="I75" i="14"/>
  <c r="I77" i="14"/>
  <c r="I78" i="14"/>
  <c r="I79" i="14"/>
  <c r="I82" i="14"/>
  <c r="I85" i="14"/>
  <c r="I103" i="14"/>
  <c r="I105" i="14"/>
  <c r="I111" i="14"/>
  <c r="J6" i="14"/>
  <c r="J9" i="14"/>
  <c r="J12" i="14"/>
  <c r="J15" i="14"/>
  <c r="J18" i="14"/>
  <c r="J22" i="14"/>
  <c r="J24" i="14"/>
  <c r="J30" i="14"/>
  <c r="J36" i="14"/>
  <c r="J39" i="14"/>
  <c r="J40" i="14"/>
  <c r="J46" i="14"/>
  <c r="J50" i="14"/>
  <c r="J51" i="14"/>
  <c r="J57" i="14"/>
  <c r="J61" i="14"/>
  <c r="J62" i="14"/>
  <c r="J64" i="14"/>
  <c r="J65" i="14"/>
  <c r="J66" i="14"/>
  <c r="J68" i="14"/>
  <c r="J75" i="14"/>
  <c r="J77" i="14"/>
  <c r="J78" i="14"/>
  <c r="J79" i="14"/>
  <c r="J82" i="14"/>
  <c r="J85" i="14"/>
  <c r="J103" i="14"/>
  <c r="J105" i="14"/>
  <c r="J111" i="14"/>
  <c r="K6" i="14"/>
  <c r="K9" i="14"/>
  <c r="K12" i="14"/>
  <c r="K15" i="14"/>
  <c r="K18" i="14"/>
  <c r="K22" i="14"/>
  <c r="K24" i="14"/>
  <c r="K30" i="14"/>
  <c r="K36" i="14"/>
  <c r="K39" i="14"/>
  <c r="K40" i="14"/>
  <c r="K46" i="14"/>
  <c r="K50" i="14"/>
  <c r="K51" i="14"/>
  <c r="K57" i="14"/>
  <c r="K61" i="14"/>
  <c r="K62" i="14"/>
  <c r="K64" i="14"/>
  <c r="K65" i="14"/>
  <c r="K66" i="14"/>
  <c r="K68" i="14"/>
  <c r="K75" i="14"/>
  <c r="K77" i="14"/>
  <c r="K78" i="14"/>
  <c r="K79" i="14"/>
  <c r="K82" i="14"/>
  <c r="K85" i="14"/>
  <c r="K103" i="14"/>
  <c r="K105" i="14"/>
  <c r="K111" i="14"/>
  <c r="L6" i="14"/>
  <c r="L9" i="14"/>
  <c r="L12" i="14"/>
  <c r="L15" i="14"/>
  <c r="L18" i="14"/>
  <c r="L22" i="14"/>
  <c r="L24" i="14"/>
  <c r="L30" i="14"/>
  <c r="L36" i="14"/>
  <c r="L39" i="14"/>
  <c r="L40" i="14"/>
  <c r="L46" i="14"/>
  <c r="L50" i="14"/>
  <c r="L51" i="14"/>
  <c r="L57" i="14"/>
  <c r="L61" i="14"/>
  <c r="L62" i="14"/>
  <c r="L64" i="14"/>
  <c r="L65" i="14"/>
  <c r="L66" i="14"/>
  <c r="L68" i="14"/>
  <c r="L75" i="14"/>
  <c r="L77" i="14"/>
  <c r="L78" i="14"/>
  <c r="L79" i="14"/>
  <c r="L82" i="14"/>
  <c r="L85" i="14"/>
  <c r="L103" i="14"/>
  <c r="L105" i="14"/>
  <c r="L111" i="14"/>
  <c r="M6" i="14"/>
  <c r="M9" i="14"/>
  <c r="M12" i="14"/>
  <c r="M15" i="14"/>
  <c r="M18" i="14"/>
  <c r="M22" i="14"/>
  <c r="M24" i="14"/>
  <c r="M30" i="14"/>
  <c r="M36" i="14"/>
  <c r="M39" i="14"/>
  <c r="M40" i="14"/>
  <c r="M46" i="14"/>
  <c r="M50" i="14"/>
  <c r="M51" i="14"/>
  <c r="M57" i="14"/>
  <c r="M61" i="14"/>
  <c r="M62" i="14"/>
  <c r="M64" i="14"/>
  <c r="M65" i="14"/>
  <c r="M66" i="14"/>
  <c r="M68" i="14"/>
  <c r="M75" i="14"/>
  <c r="M77" i="14"/>
  <c r="M78" i="14"/>
  <c r="M79" i="14"/>
  <c r="M82" i="14"/>
  <c r="M85" i="14"/>
  <c r="M103" i="14"/>
  <c r="M105" i="14"/>
  <c r="M111" i="14"/>
  <c r="N6" i="14"/>
  <c r="N9" i="14"/>
  <c r="N12" i="14"/>
  <c r="N15" i="14"/>
  <c r="N18" i="14"/>
  <c r="N22" i="14"/>
  <c r="N24" i="14"/>
  <c r="N30" i="14"/>
  <c r="N36" i="14"/>
  <c r="N39" i="14"/>
  <c r="N40" i="14"/>
  <c r="N46" i="14"/>
  <c r="N50" i="14"/>
  <c r="N51" i="14"/>
  <c r="N57" i="14"/>
  <c r="N61" i="14"/>
  <c r="N62" i="14"/>
  <c r="N64" i="14"/>
  <c r="N65" i="14"/>
  <c r="N66" i="14"/>
  <c r="N68" i="14"/>
  <c r="N75" i="14"/>
  <c r="N77" i="14"/>
  <c r="N78" i="14"/>
  <c r="N79" i="14"/>
  <c r="N82" i="14"/>
  <c r="N85" i="14"/>
  <c r="N103" i="14"/>
  <c r="N105" i="14"/>
  <c r="N111" i="14"/>
  <c r="O6" i="14"/>
  <c r="O9" i="14"/>
  <c r="O12" i="14"/>
  <c r="O15" i="14"/>
  <c r="O18" i="14"/>
  <c r="O22" i="14"/>
  <c r="O24" i="14"/>
  <c r="O30" i="14"/>
  <c r="O36" i="14"/>
  <c r="O39" i="14"/>
  <c r="O40" i="14"/>
  <c r="O46" i="14"/>
  <c r="O50" i="14"/>
  <c r="O51" i="14"/>
  <c r="O57" i="14"/>
  <c r="O61" i="14"/>
  <c r="O62" i="14"/>
  <c r="O64" i="14"/>
  <c r="O65" i="14"/>
  <c r="O66" i="14"/>
  <c r="O68" i="14"/>
  <c r="O75" i="14"/>
  <c r="O77" i="14"/>
  <c r="O78" i="14"/>
  <c r="O79" i="14"/>
  <c r="O82" i="14"/>
  <c r="O85" i="14"/>
  <c r="O103" i="14"/>
  <c r="O105" i="14"/>
  <c r="O111" i="14"/>
  <c r="Q111" i="14"/>
  <c r="C37" i="12"/>
  <c r="D6" i="16"/>
  <c r="D9" i="16"/>
  <c r="D12" i="16"/>
  <c r="D15" i="16"/>
  <c r="D18" i="16"/>
  <c r="D22" i="16"/>
  <c r="D24" i="16"/>
  <c r="D30" i="16"/>
  <c r="D36" i="16"/>
  <c r="D39" i="16"/>
  <c r="D40" i="16"/>
  <c r="D46" i="16"/>
  <c r="D50" i="16"/>
  <c r="D51" i="16"/>
  <c r="D57" i="16"/>
  <c r="D61" i="16"/>
  <c r="D62" i="16"/>
  <c r="D64" i="16"/>
  <c r="D65" i="16"/>
  <c r="D66" i="16"/>
  <c r="D68" i="16"/>
  <c r="D75" i="16"/>
  <c r="D77" i="16"/>
  <c r="D78" i="16"/>
  <c r="D79" i="16"/>
  <c r="D82" i="16"/>
  <c r="D85" i="16"/>
  <c r="D101" i="16"/>
  <c r="D104" i="16"/>
  <c r="D106" i="16"/>
  <c r="D112" i="16"/>
  <c r="E6" i="16"/>
  <c r="E9" i="16"/>
  <c r="E12" i="16"/>
  <c r="E15" i="16"/>
  <c r="E18" i="16"/>
  <c r="E22" i="16"/>
  <c r="E24" i="16"/>
  <c r="E30" i="16"/>
  <c r="E36" i="16"/>
  <c r="E39" i="16"/>
  <c r="E40" i="16"/>
  <c r="E46" i="16"/>
  <c r="E50" i="16"/>
  <c r="E51" i="16"/>
  <c r="E57" i="16"/>
  <c r="E61" i="16"/>
  <c r="E62" i="16"/>
  <c r="E64" i="16"/>
  <c r="E65" i="16"/>
  <c r="E66" i="16"/>
  <c r="E68" i="16"/>
  <c r="E75" i="16"/>
  <c r="E77" i="16"/>
  <c r="E78" i="16"/>
  <c r="E79" i="16"/>
  <c r="E82" i="16"/>
  <c r="E85" i="16"/>
  <c r="E101" i="16"/>
  <c r="E104" i="16"/>
  <c r="E106" i="16"/>
  <c r="E112" i="16"/>
  <c r="F6" i="16"/>
  <c r="F9" i="16"/>
  <c r="F12" i="16"/>
  <c r="F15" i="16"/>
  <c r="F18" i="16"/>
  <c r="F22" i="16"/>
  <c r="F24" i="16"/>
  <c r="F30" i="16"/>
  <c r="F36" i="16"/>
  <c r="F39" i="16"/>
  <c r="F40" i="16"/>
  <c r="F46" i="16"/>
  <c r="F50" i="16"/>
  <c r="F51" i="16"/>
  <c r="F57" i="16"/>
  <c r="F61" i="16"/>
  <c r="F62" i="16"/>
  <c r="F64" i="16"/>
  <c r="F65" i="16"/>
  <c r="F66" i="16"/>
  <c r="F68" i="16"/>
  <c r="F75" i="16"/>
  <c r="F77" i="16"/>
  <c r="F78" i="16"/>
  <c r="F79" i="16"/>
  <c r="F82" i="16"/>
  <c r="F85" i="16"/>
  <c r="F101" i="16"/>
  <c r="F104" i="16"/>
  <c r="F106" i="16"/>
  <c r="F112" i="16"/>
  <c r="G6" i="16"/>
  <c r="G9" i="16"/>
  <c r="G12" i="16"/>
  <c r="G15" i="16"/>
  <c r="G18" i="16"/>
  <c r="G22" i="16"/>
  <c r="G24" i="16"/>
  <c r="G30" i="16"/>
  <c r="G36" i="16"/>
  <c r="G39" i="16"/>
  <c r="G40" i="16"/>
  <c r="G46" i="16"/>
  <c r="G50" i="16"/>
  <c r="G51" i="16"/>
  <c r="G57" i="16"/>
  <c r="G61" i="16"/>
  <c r="G62" i="16"/>
  <c r="G64" i="16"/>
  <c r="G65" i="16"/>
  <c r="G66" i="16"/>
  <c r="G68" i="16"/>
  <c r="G75" i="16"/>
  <c r="G77" i="16"/>
  <c r="G78" i="16"/>
  <c r="G79" i="16"/>
  <c r="G82" i="16"/>
  <c r="G85" i="16"/>
  <c r="G101" i="16"/>
  <c r="G104" i="16"/>
  <c r="G106" i="16"/>
  <c r="G112" i="16"/>
  <c r="H6" i="16"/>
  <c r="H9" i="16"/>
  <c r="H12" i="16"/>
  <c r="H15" i="16"/>
  <c r="H18" i="16"/>
  <c r="H22" i="16"/>
  <c r="H24" i="16"/>
  <c r="H30" i="16"/>
  <c r="H36" i="16"/>
  <c r="H39" i="16"/>
  <c r="H40" i="16"/>
  <c r="H46" i="16"/>
  <c r="H50" i="16"/>
  <c r="H51" i="16"/>
  <c r="H57" i="16"/>
  <c r="H61" i="16"/>
  <c r="H62" i="16"/>
  <c r="H64" i="16"/>
  <c r="H65" i="16"/>
  <c r="H66" i="16"/>
  <c r="H68" i="16"/>
  <c r="H75" i="16"/>
  <c r="H77" i="16"/>
  <c r="H78" i="16"/>
  <c r="H79" i="16"/>
  <c r="H82" i="16"/>
  <c r="H85" i="16"/>
  <c r="H101" i="16"/>
  <c r="H104" i="16"/>
  <c r="H106" i="16"/>
  <c r="H112" i="16"/>
  <c r="I6" i="16"/>
  <c r="I9" i="16"/>
  <c r="I12" i="16"/>
  <c r="I15" i="16"/>
  <c r="I18" i="16"/>
  <c r="I22" i="16"/>
  <c r="I24" i="16"/>
  <c r="I30" i="16"/>
  <c r="I36" i="16"/>
  <c r="I39" i="16"/>
  <c r="I40" i="16"/>
  <c r="I46" i="16"/>
  <c r="I50" i="16"/>
  <c r="I51" i="16"/>
  <c r="I57" i="16"/>
  <c r="I61" i="16"/>
  <c r="I62" i="16"/>
  <c r="I64" i="16"/>
  <c r="I65" i="16"/>
  <c r="I66" i="16"/>
  <c r="I68" i="16"/>
  <c r="I75" i="16"/>
  <c r="I77" i="16"/>
  <c r="I78" i="16"/>
  <c r="I79" i="16"/>
  <c r="I82" i="16"/>
  <c r="I85" i="16"/>
  <c r="I101" i="16"/>
  <c r="I104" i="16"/>
  <c r="I106" i="16"/>
  <c r="I112" i="16"/>
  <c r="J6" i="16"/>
  <c r="J9" i="16"/>
  <c r="J12" i="16"/>
  <c r="J15" i="16"/>
  <c r="J18" i="16"/>
  <c r="J22" i="16"/>
  <c r="J24" i="16"/>
  <c r="J30" i="16"/>
  <c r="J36" i="16"/>
  <c r="J39" i="16"/>
  <c r="J40" i="16"/>
  <c r="J46" i="16"/>
  <c r="J50" i="16"/>
  <c r="J51" i="16"/>
  <c r="J57" i="16"/>
  <c r="J61" i="16"/>
  <c r="J62" i="16"/>
  <c r="J64" i="16"/>
  <c r="J65" i="16"/>
  <c r="J66" i="16"/>
  <c r="J68" i="16"/>
  <c r="J75" i="16"/>
  <c r="J77" i="16"/>
  <c r="J78" i="16"/>
  <c r="J79" i="16"/>
  <c r="J82" i="16"/>
  <c r="J85" i="16"/>
  <c r="J101" i="16"/>
  <c r="J104" i="16"/>
  <c r="J106" i="16"/>
  <c r="J112" i="16"/>
  <c r="K6" i="16"/>
  <c r="K9" i="16"/>
  <c r="K12" i="16"/>
  <c r="K15" i="16"/>
  <c r="K18" i="16"/>
  <c r="K22" i="16"/>
  <c r="K24" i="16"/>
  <c r="K30" i="16"/>
  <c r="K36" i="16"/>
  <c r="K39" i="16"/>
  <c r="K40" i="16"/>
  <c r="K46" i="16"/>
  <c r="K50" i="16"/>
  <c r="K51" i="16"/>
  <c r="K57" i="16"/>
  <c r="K61" i="16"/>
  <c r="K62" i="16"/>
  <c r="K64" i="16"/>
  <c r="K65" i="16"/>
  <c r="K66" i="16"/>
  <c r="K68" i="16"/>
  <c r="K75" i="16"/>
  <c r="K77" i="16"/>
  <c r="K78" i="16"/>
  <c r="K79" i="16"/>
  <c r="K82" i="16"/>
  <c r="K85" i="16"/>
  <c r="K101" i="16"/>
  <c r="K104" i="16"/>
  <c r="K106" i="16"/>
  <c r="K112" i="16"/>
  <c r="L6" i="16"/>
  <c r="L9" i="16"/>
  <c r="L12" i="16"/>
  <c r="L15" i="16"/>
  <c r="L18" i="16"/>
  <c r="L22" i="16"/>
  <c r="L24" i="16"/>
  <c r="L30" i="16"/>
  <c r="L36" i="16"/>
  <c r="L39" i="16"/>
  <c r="L40" i="16"/>
  <c r="L46" i="16"/>
  <c r="L50" i="16"/>
  <c r="L51" i="16"/>
  <c r="L57" i="16"/>
  <c r="L61" i="16"/>
  <c r="L62" i="16"/>
  <c r="L64" i="16"/>
  <c r="L65" i="16"/>
  <c r="L66" i="16"/>
  <c r="L68" i="16"/>
  <c r="L75" i="16"/>
  <c r="L77" i="16"/>
  <c r="L78" i="16"/>
  <c r="L79" i="16"/>
  <c r="L82" i="16"/>
  <c r="L85" i="16"/>
  <c r="L101" i="16"/>
  <c r="L104" i="16"/>
  <c r="L106" i="16"/>
  <c r="L112" i="16"/>
  <c r="M6" i="16"/>
  <c r="M9" i="16"/>
  <c r="M12" i="16"/>
  <c r="M15" i="16"/>
  <c r="M18" i="16"/>
  <c r="M22" i="16"/>
  <c r="M24" i="16"/>
  <c r="M30" i="16"/>
  <c r="M36" i="16"/>
  <c r="M39" i="16"/>
  <c r="M40" i="16"/>
  <c r="M46" i="16"/>
  <c r="M50" i="16"/>
  <c r="M51" i="16"/>
  <c r="M57" i="16"/>
  <c r="M61" i="16"/>
  <c r="M62" i="16"/>
  <c r="M64" i="16"/>
  <c r="M65" i="16"/>
  <c r="M66" i="16"/>
  <c r="M68" i="16"/>
  <c r="M75" i="16"/>
  <c r="M77" i="16"/>
  <c r="M78" i="16"/>
  <c r="M79" i="16"/>
  <c r="M82" i="16"/>
  <c r="M85" i="16"/>
  <c r="M101" i="16"/>
  <c r="M104" i="16"/>
  <c r="M106" i="16"/>
  <c r="M112" i="16"/>
  <c r="N6" i="16"/>
  <c r="N9" i="16"/>
  <c r="N12" i="16"/>
  <c r="N15" i="16"/>
  <c r="N18" i="16"/>
  <c r="N22" i="16"/>
  <c r="N24" i="16"/>
  <c r="N30" i="16"/>
  <c r="N36" i="16"/>
  <c r="N39" i="16"/>
  <c r="N40" i="16"/>
  <c r="N46" i="16"/>
  <c r="N50" i="16"/>
  <c r="N51" i="16"/>
  <c r="N57" i="16"/>
  <c r="N61" i="16"/>
  <c r="N62" i="16"/>
  <c r="N64" i="16"/>
  <c r="N65" i="16"/>
  <c r="N66" i="16"/>
  <c r="N68" i="16"/>
  <c r="N75" i="16"/>
  <c r="N77" i="16"/>
  <c r="N78" i="16"/>
  <c r="N79" i="16"/>
  <c r="N82" i="16"/>
  <c r="N85" i="16"/>
  <c r="N101" i="16"/>
  <c r="N104" i="16"/>
  <c r="N106" i="16"/>
  <c r="N112" i="16"/>
  <c r="O6" i="16"/>
  <c r="O9" i="16"/>
  <c r="O12" i="16"/>
  <c r="O15" i="16"/>
  <c r="O18" i="16"/>
  <c r="O22" i="16"/>
  <c r="O24" i="16"/>
  <c r="O30" i="16"/>
  <c r="O36" i="16"/>
  <c r="O39" i="16"/>
  <c r="O40" i="16"/>
  <c r="O46" i="16"/>
  <c r="O50" i="16"/>
  <c r="O51" i="16"/>
  <c r="O57" i="16"/>
  <c r="O61" i="16"/>
  <c r="O62" i="16"/>
  <c r="O64" i="16"/>
  <c r="O65" i="16"/>
  <c r="O66" i="16"/>
  <c r="O68" i="16"/>
  <c r="O75" i="16"/>
  <c r="O77" i="16"/>
  <c r="O78" i="16"/>
  <c r="O79" i="16"/>
  <c r="O82" i="16"/>
  <c r="O85" i="16"/>
  <c r="O101" i="16"/>
  <c r="O104" i="16"/>
  <c r="O106" i="16"/>
  <c r="O112" i="16"/>
  <c r="Q112" i="16"/>
  <c r="D37" i="12"/>
  <c r="D6" i="17"/>
  <c r="D9" i="17"/>
  <c r="D12" i="17"/>
  <c r="D15" i="17"/>
  <c r="D18" i="17"/>
  <c r="D22" i="17"/>
  <c r="D24" i="17"/>
  <c r="D30" i="17"/>
  <c r="D36" i="17"/>
  <c r="D39" i="17"/>
  <c r="D40" i="17"/>
  <c r="D46" i="17"/>
  <c r="D50" i="17"/>
  <c r="D51" i="17"/>
  <c r="D57" i="17"/>
  <c r="D61" i="17"/>
  <c r="D62" i="17"/>
  <c r="D64" i="17"/>
  <c r="D65" i="17"/>
  <c r="D66" i="17"/>
  <c r="D68" i="17"/>
  <c r="D75" i="17"/>
  <c r="D77" i="17"/>
  <c r="D78" i="17"/>
  <c r="D79" i="17"/>
  <c r="D82" i="17"/>
  <c r="D85" i="17"/>
  <c r="D101" i="17"/>
  <c r="D104" i="17"/>
  <c r="D106" i="17"/>
  <c r="D112" i="17"/>
  <c r="E6" i="17"/>
  <c r="E9" i="17"/>
  <c r="E12" i="17"/>
  <c r="E15" i="17"/>
  <c r="E18" i="17"/>
  <c r="E22" i="17"/>
  <c r="E24" i="17"/>
  <c r="E30" i="17"/>
  <c r="E36" i="17"/>
  <c r="E39" i="17"/>
  <c r="E40" i="17"/>
  <c r="E46" i="17"/>
  <c r="E50" i="17"/>
  <c r="E51" i="17"/>
  <c r="E57" i="17"/>
  <c r="E61" i="17"/>
  <c r="E62" i="17"/>
  <c r="E64" i="17"/>
  <c r="E65" i="17"/>
  <c r="E66" i="17"/>
  <c r="E68" i="17"/>
  <c r="E75" i="17"/>
  <c r="E77" i="17"/>
  <c r="E78" i="17"/>
  <c r="E79" i="17"/>
  <c r="E82" i="17"/>
  <c r="E85" i="17"/>
  <c r="E101" i="17"/>
  <c r="E104" i="17"/>
  <c r="E106" i="17"/>
  <c r="E112" i="17"/>
  <c r="F6" i="17"/>
  <c r="F9" i="17"/>
  <c r="F12" i="17"/>
  <c r="F15" i="17"/>
  <c r="F18" i="17"/>
  <c r="F22" i="17"/>
  <c r="F24" i="17"/>
  <c r="F30" i="17"/>
  <c r="F36" i="17"/>
  <c r="F39" i="17"/>
  <c r="F40" i="17"/>
  <c r="F46" i="17"/>
  <c r="F50" i="17"/>
  <c r="F51" i="17"/>
  <c r="F57" i="17"/>
  <c r="F61" i="17"/>
  <c r="F62" i="17"/>
  <c r="F64" i="17"/>
  <c r="F65" i="17"/>
  <c r="F66" i="17"/>
  <c r="F68" i="17"/>
  <c r="F75" i="17"/>
  <c r="F77" i="17"/>
  <c r="F78" i="17"/>
  <c r="F79" i="17"/>
  <c r="F82" i="17"/>
  <c r="F85" i="17"/>
  <c r="F101" i="17"/>
  <c r="F104" i="17"/>
  <c r="F106" i="17"/>
  <c r="F112" i="17"/>
  <c r="G6" i="17"/>
  <c r="G9" i="17"/>
  <c r="G12" i="17"/>
  <c r="G15" i="17"/>
  <c r="G18" i="17"/>
  <c r="G22" i="17"/>
  <c r="G24" i="17"/>
  <c r="G30" i="17"/>
  <c r="G36" i="17"/>
  <c r="G39" i="17"/>
  <c r="G40" i="17"/>
  <c r="G46" i="17"/>
  <c r="G50" i="17"/>
  <c r="G51" i="17"/>
  <c r="G57" i="17"/>
  <c r="G61" i="17"/>
  <c r="G62" i="17"/>
  <c r="G64" i="17"/>
  <c r="G65" i="17"/>
  <c r="G66" i="17"/>
  <c r="G68" i="17"/>
  <c r="G75" i="17"/>
  <c r="G77" i="17"/>
  <c r="G78" i="17"/>
  <c r="G79" i="17"/>
  <c r="G82" i="17"/>
  <c r="G85" i="17"/>
  <c r="G101" i="17"/>
  <c r="G104" i="17"/>
  <c r="G106" i="17"/>
  <c r="G112" i="17"/>
  <c r="H6" i="17"/>
  <c r="H9" i="17"/>
  <c r="H12" i="17"/>
  <c r="H15" i="17"/>
  <c r="H18" i="17"/>
  <c r="H22" i="17"/>
  <c r="H24" i="17"/>
  <c r="H30" i="17"/>
  <c r="H36" i="17"/>
  <c r="H39" i="17"/>
  <c r="H40" i="17"/>
  <c r="H46" i="17"/>
  <c r="H50" i="17"/>
  <c r="H51" i="17"/>
  <c r="H57" i="17"/>
  <c r="H61" i="17"/>
  <c r="H62" i="17"/>
  <c r="H64" i="17"/>
  <c r="H65" i="17"/>
  <c r="H66" i="17"/>
  <c r="H68" i="17"/>
  <c r="H75" i="17"/>
  <c r="H77" i="17"/>
  <c r="H78" i="17"/>
  <c r="H79" i="17"/>
  <c r="H82" i="17"/>
  <c r="H85" i="17"/>
  <c r="H101" i="17"/>
  <c r="H104" i="17"/>
  <c r="H106" i="17"/>
  <c r="H112" i="17"/>
  <c r="I6" i="17"/>
  <c r="I9" i="17"/>
  <c r="I12" i="17"/>
  <c r="I15" i="17"/>
  <c r="I18" i="17"/>
  <c r="I22" i="17"/>
  <c r="I24" i="17"/>
  <c r="I30" i="17"/>
  <c r="I36" i="17"/>
  <c r="I39" i="17"/>
  <c r="I40" i="17"/>
  <c r="I46" i="17"/>
  <c r="I50" i="17"/>
  <c r="I51" i="17"/>
  <c r="I57" i="17"/>
  <c r="I61" i="17"/>
  <c r="I62" i="17"/>
  <c r="I64" i="17"/>
  <c r="I65" i="17"/>
  <c r="I66" i="17"/>
  <c r="I68" i="17"/>
  <c r="I75" i="17"/>
  <c r="I77" i="17"/>
  <c r="I78" i="17"/>
  <c r="I79" i="17"/>
  <c r="I82" i="17"/>
  <c r="I85" i="17"/>
  <c r="I101" i="17"/>
  <c r="I104" i="17"/>
  <c r="I106" i="17"/>
  <c r="I112" i="17"/>
  <c r="J6" i="17"/>
  <c r="J9" i="17"/>
  <c r="J12" i="17"/>
  <c r="J15" i="17"/>
  <c r="J18" i="17"/>
  <c r="J22" i="17"/>
  <c r="J24" i="17"/>
  <c r="J30" i="17"/>
  <c r="J36" i="17"/>
  <c r="J39" i="17"/>
  <c r="J40" i="17"/>
  <c r="J46" i="17"/>
  <c r="J50" i="17"/>
  <c r="J51" i="17"/>
  <c r="J57" i="17"/>
  <c r="J61" i="17"/>
  <c r="J62" i="17"/>
  <c r="J64" i="17"/>
  <c r="J65" i="17"/>
  <c r="J66" i="17"/>
  <c r="J68" i="17"/>
  <c r="J75" i="17"/>
  <c r="J77" i="17"/>
  <c r="J78" i="17"/>
  <c r="J79" i="17"/>
  <c r="J82" i="17"/>
  <c r="J85" i="17"/>
  <c r="J101" i="17"/>
  <c r="J104" i="17"/>
  <c r="J106" i="17"/>
  <c r="J112" i="17"/>
  <c r="K6" i="17"/>
  <c r="K9" i="17"/>
  <c r="K12" i="17"/>
  <c r="K15" i="17"/>
  <c r="K18" i="17"/>
  <c r="K22" i="17"/>
  <c r="K24" i="17"/>
  <c r="K30" i="17"/>
  <c r="K36" i="17"/>
  <c r="K39" i="17"/>
  <c r="K40" i="17"/>
  <c r="K46" i="17"/>
  <c r="K50" i="17"/>
  <c r="K51" i="17"/>
  <c r="K57" i="17"/>
  <c r="K61" i="17"/>
  <c r="K62" i="17"/>
  <c r="K64" i="17"/>
  <c r="K65" i="17"/>
  <c r="K66" i="17"/>
  <c r="K68" i="17"/>
  <c r="K75" i="17"/>
  <c r="K77" i="17"/>
  <c r="K78" i="17"/>
  <c r="K79" i="17"/>
  <c r="K82" i="17"/>
  <c r="K85" i="17"/>
  <c r="K101" i="17"/>
  <c r="K104" i="17"/>
  <c r="K106" i="17"/>
  <c r="K112" i="17"/>
  <c r="L6" i="17"/>
  <c r="L9" i="17"/>
  <c r="L12" i="17"/>
  <c r="L15" i="17"/>
  <c r="L18" i="17"/>
  <c r="L22" i="17"/>
  <c r="L24" i="17"/>
  <c r="L30" i="17"/>
  <c r="L36" i="17"/>
  <c r="L39" i="17"/>
  <c r="L40" i="17"/>
  <c r="L46" i="17"/>
  <c r="L50" i="17"/>
  <c r="L51" i="17"/>
  <c r="L57" i="17"/>
  <c r="L61" i="17"/>
  <c r="L62" i="17"/>
  <c r="L64" i="17"/>
  <c r="L65" i="17"/>
  <c r="L66" i="17"/>
  <c r="L68" i="17"/>
  <c r="L75" i="17"/>
  <c r="L77" i="17"/>
  <c r="L78" i="17"/>
  <c r="L79" i="17"/>
  <c r="L82" i="17"/>
  <c r="L85" i="17"/>
  <c r="L101" i="17"/>
  <c r="L104" i="17"/>
  <c r="L106" i="17"/>
  <c r="L112" i="17"/>
  <c r="M6" i="17"/>
  <c r="M9" i="17"/>
  <c r="M12" i="17"/>
  <c r="M15" i="17"/>
  <c r="M18" i="17"/>
  <c r="M22" i="17"/>
  <c r="M24" i="17"/>
  <c r="M30" i="17"/>
  <c r="M36" i="17"/>
  <c r="M39" i="17"/>
  <c r="M40" i="17"/>
  <c r="M46" i="17"/>
  <c r="M50" i="17"/>
  <c r="M51" i="17"/>
  <c r="M57" i="17"/>
  <c r="M61" i="17"/>
  <c r="M62" i="17"/>
  <c r="M64" i="17"/>
  <c r="M65" i="17"/>
  <c r="M66" i="17"/>
  <c r="M68" i="17"/>
  <c r="M75" i="17"/>
  <c r="M77" i="17"/>
  <c r="M78" i="17"/>
  <c r="M79" i="17"/>
  <c r="M82" i="17"/>
  <c r="M85" i="17"/>
  <c r="M101" i="17"/>
  <c r="M104" i="17"/>
  <c r="M106" i="17"/>
  <c r="M112" i="17"/>
  <c r="N6" i="17"/>
  <c r="N9" i="17"/>
  <c r="N12" i="17"/>
  <c r="N15" i="17"/>
  <c r="N18" i="17"/>
  <c r="N22" i="17"/>
  <c r="N24" i="17"/>
  <c r="N30" i="17"/>
  <c r="N36" i="17"/>
  <c r="N39" i="17"/>
  <c r="N40" i="17"/>
  <c r="N46" i="17"/>
  <c r="N50" i="17"/>
  <c r="N51" i="17"/>
  <c r="N57" i="17"/>
  <c r="N61" i="17"/>
  <c r="N62" i="17"/>
  <c r="N64" i="17"/>
  <c r="N65" i="17"/>
  <c r="N66" i="17"/>
  <c r="N68" i="17"/>
  <c r="N75" i="17"/>
  <c r="N77" i="17"/>
  <c r="N78" i="17"/>
  <c r="N79" i="17"/>
  <c r="N82" i="17"/>
  <c r="N85" i="17"/>
  <c r="N101" i="17"/>
  <c r="N104" i="17"/>
  <c r="N106" i="17"/>
  <c r="N112" i="17"/>
  <c r="O6" i="17"/>
  <c r="O9" i="17"/>
  <c r="O12" i="17"/>
  <c r="O15" i="17"/>
  <c r="O18" i="17"/>
  <c r="O22" i="17"/>
  <c r="O24" i="17"/>
  <c r="O30" i="17"/>
  <c r="O36" i="17"/>
  <c r="O39" i="17"/>
  <c r="O40" i="17"/>
  <c r="O46" i="17"/>
  <c r="O50" i="17"/>
  <c r="O51" i="17"/>
  <c r="O57" i="17"/>
  <c r="O61" i="17"/>
  <c r="O62" i="17"/>
  <c r="O64" i="17"/>
  <c r="O65" i="17"/>
  <c r="O66" i="17"/>
  <c r="O68" i="17"/>
  <c r="O75" i="17"/>
  <c r="O77" i="17"/>
  <c r="O78" i="17"/>
  <c r="O79" i="17"/>
  <c r="O82" i="17"/>
  <c r="O85" i="17"/>
  <c r="O101" i="17"/>
  <c r="O104" i="17"/>
  <c r="O106" i="17"/>
  <c r="O112" i="17"/>
  <c r="Q112" i="17"/>
  <c r="E37" i="12"/>
  <c r="D6" i="18"/>
  <c r="D9" i="18"/>
  <c r="D12" i="18"/>
  <c r="D15" i="18"/>
  <c r="D18" i="18"/>
  <c r="D22" i="18"/>
  <c r="D24" i="18"/>
  <c r="D30" i="18"/>
  <c r="D36" i="18"/>
  <c r="D39" i="18"/>
  <c r="D40" i="18"/>
  <c r="D46" i="18"/>
  <c r="D50" i="18"/>
  <c r="D51" i="18"/>
  <c r="D57" i="18"/>
  <c r="D61" i="18"/>
  <c r="D62" i="18"/>
  <c r="D64" i="18"/>
  <c r="D65" i="18"/>
  <c r="D66" i="18"/>
  <c r="D68" i="18"/>
  <c r="D75" i="18"/>
  <c r="D77" i="18"/>
  <c r="D78" i="18"/>
  <c r="D79" i="18"/>
  <c r="D82" i="18"/>
  <c r="D85" i="18"/>
  <c r="D101" i="18"/>
  <c r="D104" i="18"/>
  <c r="D106" i="18"/>
  <c r="D112" i="18"/>
  <c r="E6" i="18"/>
  <c r="E9" i="18"/>
  <c r="E12" i="18"/>
  <c r="E15" i="18"/>
  <c r="E18" i="18"/>
  <c r="E22" i="18"/>
  <c r="E24" i="18"/>
  <c r="E30" i="18"/>
  <c r="E36" i="18"/>
  <c r="E39" i="18"/>
  <c r="E40" i="18"/>
  <c r="E46" i="18"/>
  <c r="E50" i="18"/>
  <c r="E51" i="18"/>
  <c r="E57" i="18"/>
  <c r="E61" i="18"/>
  <c r="E62" i="18"/>
  <c r="E64" i="18"/>
  <c r="E65" i="18"/>
  <c r="E66" i="18"/>
  <c r="E68" i="18"/>
  <c r="E75" i="18"/>
  <c r="E77" i="18"/>
  <c r="E78" i="18"/>
  <c r="E79" i="18"/>
  <c r="E82" i="18"/>
  <c r="E85" i="18"/>
  <c r="E101" i="18"/>
  <c r="E104" i="18"/>
  <c r="E106" i="18"/>
  <c r="E112" i="18"/>
  <c r="F6" i="18"/>
  <c r="F9" i="18"/>
  <c r="F12" i="18"/>
  <c r="F15" i="18"/>
  <c r="F18" i="18"/>
  <c r="F22" i="18"/>
  <c r="F24" i="18"/>
  <c r="F30" i="18"/>
  <c r="F36" i="18"/>
  <c r="F39" i="18"/>
  <c r="F40" i="18"/>
  <c r="F46" i="18"/>
  <c r="F50" i="18"/>
  <c r="F51" i="18"/>
  <c r="F57" i="18"/>
  <c r="F61" i="18"/>
  <c r="F62" i="18"/>
  <c r="F64" i="18"/>
  <c r="F65" i="18"/>
  <c r="F66" i="18"/>
  <c r="F68" i="18"/>
  <c r="F75" i="18"/>
  <c r="F77" i="18"/>
  <c r="F78" i="18"/>
  <c r="F79" i="18"/>
  <c r="F82" i="18"/>
  <c r="F85" i="18"/>
  <c r="F101" i="18"/>
  <c r="F104" i="18"/>
  <c r="F106" i="18"/>
  <c r="F112" i="18"/>
  <c r="G6" i="18"/>
  <c r="G9" i="18"/>
  <c r="G12" i="18"/>
  <c r="G15" i="18"/>
  <c r="G18" i="18"/>
  <c r="G22" i="18"/>
  <c r="G24" i="18"/>
  <c r="G30" i="18"/>
  <c r="G36" i="18"/>
  <c r="G39" i="18"/>
  <c r="G40" i="18"/>
  <c r="G46" i="18"/>
  <c r="G50" i="18"/>
  <c r="G51" i="18"/>
  <c r="G57" i="18"/>
  <c r="G61" i="18"/>
  <c r="G62" i="18"/>
  <c r="G64" i="18"/>
  <c r="G65" i="18"/>
  <c r="G66" i="18"/>
  <c r="G68" i="18"/>
  <c r="G75" i="18"/>
  <c r="G77" i="18"/>
  <c r="G78" i="18"/>
  <c r="G79" i="18"/>
  <c r="G82" i="18"/>
  <c r="G85" i="18"/>
  <c r="G101" i="18"/>
  <c r="G104" i="18"/>
  <c r="G106" i="18"/>
  <c r="G112" i="18"/>
  <c r="H6" i="18"/>
  <c r="H9" i="18"/>
  <c r="H12" i="18"/>
  <c r="H15" i="18"/>
  <c r="H18" i="18"/>
  <c r="H22" i="18"/>
  <c r="H24" i="18"/>
  <c r="H30" i="18"/>
  <c r="H36" i="18"/>
  <c r="H39" i="18"/>
  <c r="H40" i="18"/>
  <c r="H46" i="18"/>
  <c r="H50" i="18"/>
  <c r="H51" i="18"/>
  <c r="H57" i="18"/>
  <c r="H61" i="18"/>
  <c r="H62" i="18"/>
  <c r="H64" i="18"/>
  <c r="H65" i="18"/>
  <c r="H66" i="18"/>
  <c r="H68" i="18"/>
  <c r="H75" i="18"/>
  <c r="H77" i="18"/>
  <c r="H78" i="18"/>
  <c r="H79" i="18"/>
  <c r="H82" i="18"/>
  <c r="H85" i="18"/>
  <c r="H101" i="18"/>
  <c r="H104" i="18"/>
  <c r="H106" i="18"/>
  <c r="H112" i="18"/>
  <c r="I6" i="18"/>
  <c r="I9" i="18"/>
  <c r="I12" i="18"/>
  <c r="I15" i="18"/>
  <c r="I18" i="18"/>
  <c r="I22" i="18"/>
  <c r="I24" i="18"/>
  <c r="I30" i="18"/>
  <c r="I36" i="18"/>
  <c r="I39" i="18"/>
  <c r="I40" i="18"/>
  <c r="I46" i="18"/>
  <c r="I50" i="18"/>
  <c r="I51" i="18"/>
  <c r="I57" i="18"/>
  <c r="I61" i="18"/>
  <c r="I62" i="18"/>
  <c r="I64" i="18"/>
  <c r="I65" i="18"/>
  <c r="I66" i="18"/>
  <c r="I68" i="18"/>
  <c r="I75" i="18"/>
  <c r="I77" i="18"/>
  <c r="I78" i="18"/>
  <c r="I79" i="18"/>
  <c r="I82" i="18"/>
  <c r="I85" i="18"/>
  <c r="I101" i="18"/>
  <c r="I104" i="18"/>
  <c r="I106" i="18"/>
  <c r="I112" i="18"/>
  <c r="J6" i="18"/>
  <c r="J9" i="18"/>
  <c r="J12" i="18"/>
  <c r="J15" i="18"/>
  <c r="J18" i="18"/>
  <c r="J22" i="18"/>
  <c r="J24" i="18"/>
  <c r="J30" i="18"/>
  <c r="J36" i="18"/>
  <c r="J39" i="18"/>
  <c r="J40" i="18"/>
  <c r="J46" i="18"/>
  <c r="J50" i="18"/>
  <c r="J51" i="18"/>
  <c r="J57" i="18"/>
  <c r="J61" i="18"/>
  <c r="J62" i="18"/>
  <c r="J64" i="18"/>
  <c r="J65" i="18"/>
  <c r="J66" i="18"/>
  <c r="J68" i="18"/>
  <c r="J75" i="18"/>
  <c r="J77" i="18"/>
  <c r="J78" i="18"/>
  <c r="J79" i="18"/>
  <c r="J82" i="18"/>
  <c r="J85" i="18"/>
  <c r="J101" i="18"/>
  <c r="J104" i="18"/>
  <c r="J106" i="18"/>
  <c r="J112" i="18"/>
  <c r="K6" i="18"/>
  <c r="K9" i="18"/>
  <c r="K12" i="18"/>
  <c r="K15" i="18"/>
  <c r="K18" i="18"/>
  <c r="K22" i="18"/>
  <c r="K24" i="18"/>
  <c r="K30" i="18"/>
  <c r="K36" i="18"/>
  <c r="K39" i="18"/>
  <c r="K40" i="18"/>
  <c r="K46" i="18"/>
  <c r="K50" i="18"/>
  <c r="K51" i="18"/>
  <c r="K57" i="18"/>
  <c r="K61" i="18"/>
  <c r="K62" i="18"/>
  <c r="K64" i="18"/>
  <c r="K65" i="18"/>
  <c r="K66" i="18"/>
  <c r="K68" i="18"/>
  <c r="K75" i="18"/>
  <c r="K77" i="18"/>
  <c r="K78" i="18"/>
  <c r="K79" i="18"/>
  <c r="K82" i="18"/>
  <c r="K85" i="18"/>
  <c r="K101" i="18"/>
  <c r="K104" i="18"/>
  <c r="K106" i="18"/>
  <c r="K112" i="18"/>
  <c r="L6" i="18"/>
  <c r="L9" i="18"/>
  <c r="L12" i="18"/>
  <c r="L15" i="18"/>
  <c r="L18" i="18"/>
  <c r="L22" i="18"/>
  <c r="L24" i="18"/>
  <c r="L30" i="18"/>
  <c r="L36" i="18"/>
  <c r="L39" i="18"/>
  <c r="L40" i="18"/>
  <c r="L46" i="18"/>
  <c r="L50" i="18"/>
  <c r="L51" i="18"/>
  <c r="L57" i="18"/>
  <c r="L61" i="18"/>
  <c r="L62" i="18"/>
  <c r="L64" i="18"/>
  <c r="L65" i="18"/>
  <c r="L66" i="18"/>
  <c r="L68" i="18"/>
  <c r="L75" i="18"/>
  <c r="L77" i="18"/>
  <c r="L78" i="18"/>
  <c r="L79" i="18"/>
  <c r="L82" i="18"/>
  <c r="L85" i="18"/>
  <c r="L101" i="18"/>
  <c r="L104" i="18"/>
  <c r="L106" i="18"/>
  <c r="L112" i="18"/>
  <c r="M6" i="18"/>
  <c r="M9" i="18"/>
  <c r="M12" i="18"/>
  <c r="M15" i="18"/>
  <c r="M18" i="18"/>
  <c r="M22" i="18"/>
  <c r="M24" i="18"/>
  <c r="M30" i="18"/>
  <c r="M36" i="18"/>
  <c r="M39" i="18"/>
  <c r="M40" i="18"/>
  <c r="M46" i="18"/>
  <c r="M50" i="18"/>
  <c r="M51" i="18"/>
  <c r="M57" i="18"/>
  <c r="M61" i="18"/>
  <c r="M62" i="18"/>
  <c r="M64" i="18"/>
  <c r="M65" i="18"/>
  <c r="M66" i="18"/>
  <c r="M68" i="18"/>
  <c r="M75" i="18"/>
  <c r="M77" i="18"/>
  <c r="M78" i="18"/>
  <c r="M79" i="18"/>
  <c r="M82" i="18"/>
  <c r="M85" i="18"/>
  <c r="M101" i="18"/>
  <c r="M104" i="18"/>
  <c r="M106" i="18"/>
  <c r="M112" i="18"/>
  <c r="N6" i="18"/>
  <c r="N9" i="18"/>
  <c r="N12" i="18"/>
  <c r="N15" i="18"/>
  <c r="N18" i="18"/>
  <c r="N22" i="18"/>
  <c r="N24" i="18"/>
  <c r="N30" i="18"/>
  <c r="N36" i="18"/>
  <c r="N39" i="18"/>
  <c r="N40" i="18"/>
  <c r="N46" i="18"/>
  <c r="N50" i="18"/>
  <c r="N51" i="18"/>
  <c r="N57" i="18"/>
  <c r="N61" i="18"/>
  <c r="N62" i="18"/>
  <c r="N64" i="18"/>
  <c r="N65" i="18"/>
  <c r="N66" i="18"/>
  <c r="N68" i="18"/>
  <c r="N75" i="18"/>
  <c r="N77" i="18"/>
  <c r="N78" i="18"/>
  <c r="N79" i="18"/>
  <c r="N82" i="18"/>
  <c r="N85" i="18"/>
  <c r="N101" i="18"/>
  <c r="N104" i="18"/>
  <c r="N106" i="18"/>
  <c r="N112" i="18"/>
  <c r="O6" i="18"/>
  <c r="O9" i="18"/>
  <c r="O12" i="18"/>
  <c r="O15" i="18"/>
  <c r="O18" i="18"/>
  <c r="O22" i="18"/>
  <c r="O24" i="18"/>
  <c r="O30" i="18"/>
  <c r="O36" i="18"/>
  <c r="O39" i="18"/>
  <c r="O40" i="18"/>
  <c r="O46" i="18"/>
  <c r="O50" i="18"/>
  <c r="O51" i="18"/>
  <c r="O57" i="18"/>
  <c r="O61" i="18"/>
  <c r="O62" i="18"/>
  <c r="O64" i="18"/>
  <c r="O65" i="18"/>
  <c r="O66" i="18"/>
  <c r="O68" i="18"/>
  <c r="O75" i="18"/>
  <c r="O77" i="18"/>
  <c r="O78" i="18"/>
  <c r="O79" i="18"/>
  <c r="O82" i="18"/>
  <c r="O85" i="18"/>
  <c r="O101" i="18"/>
  <c r="O104" i="18"/>
  <c r="O106" i="18"/>
  <c r="O112" i="18"/>
  <c r="Q112" i="18"/>
  <c r="F37" i="12"/>
  <c r="F38" i="12"/>
  <c r="E38" i="12"/>
  <c r="D38" i="12"/>
  <c r="C38" i="12"/>
  <c r="B38" i="12"/>
  <c r="Q104" i="18"/>
  <c r="F34" i="12"/>
  <c r="Q104" i="17"/>
  <c r="E34" i="12"/>
  <c r="Q104" i="16"/>
  <c r="D34" i="12"/>
  <c r="Q103" i="14"/>
  <c r="C34" i="12"/>
  <c r="Q103" i="2"/>
  <c r="B34" i="12"/>
  <c r="Q86" i="18"/>
  <c r="F17" i="12"/>
  <c r="Q87" i="18"/>
  <c r="F18" i="12"/>
  <c r="Q88" i="18"/>
  <c r="F19" i="12"/>
  <c r="Q89" i="18"/>
  <c r="F20" i="12"/>
  <c r="Q90" i="18"/>
  <c r="F21" i="12"/>
  <c r="Q91" i="18"/>
  <c r="F22" i="12"/>
  <c r="Q92" i="18"/>
  <c r="F23" i="12"/>
  <c r="Q93" i="18"/>
  <c r="F24" i="12"/>
  <c r="Q94" i="18"/>
  <c r="F25" i="12"/>
  <c r="Q95" i="18"/>
  <c r="F26" i="12"/>
  <c r="Q96" i="18"/>
  <c r="F27" i="12"/>
  <c r="Q97" i="18"/>
  <c r="F28" i="12"/>
  <c r="Q98" i="18"/>
  <c r="F29" i="12"/>
  <c r="Q99" i="18"/>
  <c r="F30" i="12"/>
  <c r="Q100" i="18"/>
  <c r="F31" i="12"/>
  <c r="Q101" i="18"/>
  <c r="F32" i="12"/>
  <c r="Q102" i="18"/>
  <c r="F33" i="12"/>
  <c r="Q85" i="18"/>
  <c r="F16" i="12"/>
  <c r="Q82" i="18"/>
  <c r="F13" i="12"/>
  <c r="Q79" i="18"/>
  <c r="F12" i="12"/>
  <c r="Q68" i="18"/>
  <c r="F11" i="12"/>
  <c r="Q51" i="18"/>
  <c r="F10" i="12"/>
  <c r="Q40" i="18"/>
  <c r="F9" i="12"/>
  <c r="Q30" i="18"/>
  <c r="F8" i="12"/>
  <c r="Q22" i="18"/>
  <c r="F7" i="12"/>
  <c r="Q18" i="18"/>
  <c r="F6" i="12"/>
  <c r="Q86" i="17"/>
  <c r="E17" i="12"/>
  <c r="Q87" i="17"/>
  <c r="E18" i="12"/>
  <c r="Q88" i="17"/>
  <c r="E19" i="12"/>
  <c r="Q89" i="17"/>
  <c r="E20" i="12"/>
  <c r="Q90" i="17"/>
  <c r="E21" i="12"/>
  <c r="Q91" i="17"/>
  <c r="E22" i="12"/>
  <c r="Q92" i="17"/>
  <c r="E23" i="12"/>
  <c r="Q93" i="17"/>
  <c r="E24" i="12"/>
  <c r="Q94" i="17"/>
  <c r="E25" i="12"/>
  <c r="Q95" i="17"/>
  <c r="E26" i="12"/>
  <c r="Q96" i="17"/>
  <c r="E27" i="12"/>
  <c r="Q97" i="17"/>
  <c r="E28" i="12"/>
  <c r="Q98" i="17"/>
  <c r="E29" i="12"/>
  <c r="Q99" i="17"/>
  <c r="E30" i="12"/>
  <c r="Q100" i="17"/>
  <c r="E31" i="12"/>
  <c r="Q101" i="17"/>
  <c r="E32" i="12"/>
  <c r="Q102" i="17"/>
  <c r="E33" i="12"/>
  <c r="Q85" i="17"/>
  <c r="E16" i="12"/>
  <c r="Q82" i="17"/>
  <c r="E13" i="12"/>
  <c r="Q79" i="17"/>
  <c r="E12" i="12"/>
  <c r="Q68" i="17"/>
  <c r="E11" i="12"/>
  <c r="Q51" i="17"/>
  <c r="E10" i="12"/>
  <c r="Q40" i="17"/>
  <c r="E9" i="12"/>
  <c r="Q30" i="17"/>
  <c r="E8" i="12"/>
  <c r="Q22" i="17"/>
  <c r="E7" i="12"/>
  <c r="Q18" i="17"/>
  <c r="E6" i="12"/>
  <c r="Q101" i="16"/>
  <c r="Q102" i="16"/>
  <c r="Q86" i="16"/>
  <c r="D17" i="12"/>
  <c r="Q87" i="16"/>
  <c r="D18" i="12"/>
  <c r="Q88" i="16"/>
  <c r="D19" i="12"/>
  <c r="Q89" i="16"/>
  <c r="D20" i="12"/>
  <c r="Q90" i="16"/>
  <c r="D21" i="12"/>
  <c r="Q91" i="16"/>
  <c r="D22" i="12"/>
  <c r="Q92" i="16"/>
  <c r="D23" i="12"/>
  <c r="Q93" i="16"/>
  <c r="D24" i="12"/>
  <c r="Q94" i="16"/>
  <c r="D25" i="12"/>
  <c r="Q95" i="16"/>
  <c r="D26" i="12"/>
  <c r="Q96" i="16"/>
  <c r="D27" i="12"/>
  <c r="Q97" i="16"/>
  <c r="D28" i="12"/>
  <c r="Q98" i="16"/>
  <c r="D29" i="12"/>
  <c r="Q99" i="16"/>
  <c r="D30" i="12"/>
  <c r="Q100" i="16"/>
  <c r="D31" i="12"/>
  <c r="D32" i="12"/>
  <c r="D33" i="12"/>
  <c r="Q85" i="16"/>
  <c r="D16" i="12"/>
  <c r="Q82" i="16"/>
  <c r="D13" i="12"/>
  <c r="Q79" i="16"/>
  <c r="D12" i="12"/>
  <c r="Q68" i="16"/>
  <c r="D11" i="12"/>
  <c r="Q51" i="16"/>
  <c r="D10" i="12"/>
  <c r="Q40" i="16"/>
  <c r="D9" i="12"/>
  <c r="Q30" i="16"/>
  <c r="D8" i="12"/>
  <c r="Q22" i="16"/>
  <c r="D7" i="12"/>
  <c r="Q18" i="16"/>
  <c r="D6" i="12"/>
  <c r="Q101" i="14"/>
  <c r="C33" i="12"/>
  <c r="Q86" i="14"/>
  <c r="C17" i="12"/>
  <c r="Q87" i="14"/>
  <c r="C18" i="12"/>
  <c r="Q88" i="14"/>
  <c r="C19" i="12"/>
  <c r="Q89" i="14"/>
  <c r="C20" i="12"/>
  <c r="Q90" i="14"/>
  <c r="C21" i="12"/>
  <c r="Q91" i="14"/>
  <c r="C22" i="12"/>
  <c r="Q92" i="14"/>
  <c r="C23" i="12"/>
  <c r="Q93" i="14"/>
  <c r="C24" i="12"/>
  <c r="Q94" i="14"/>
  <c r="C25" i="12"/>
  <c r="Q95" i="14"/>
  <c r="C26" i="12"/>
  <c r="Q96" i="14"/>
  <c r="C27" i="12"/>
  <c r="Q97" i="14"/>
  <c r="C28" i="12"/>
  <c r="Q98" i="14"/>
  <c r="C29" i="12"/>
  <c r="Q99" i="14"/>
  <c r="C30" i="12"/>
  <c r="Q100" i="14"/>
  <c r="C31" i="12"/>
  <c r="Q85" i="14"/>
  <c r="C16" i="12"/>
  <c r="Q82" i="14"/>
  <c r="C13" i="12"/>
  <c r="Q79" i="14"/>
  <c r="C12" i="12"/>
  <c r="Q68" i="14"/>
  <c r="C11" i="12"/>
  <c r="Q51" i="14"/>
  <c r="C10" i="12"/>
  <c r="Q40" i="14"/>
  <c r="C9" i="12"/>
  <c r="Q30" i="14"/>
  <c r="C8" i="12"/>
  <c r="Q22" i="14"/>
  <c r="C7" i="12"/>
  <c r="Q18" i="14"/>
  <c r="C6" i="12"/>
  <c r="Q101" i="2"/>
  <c r="B33" i="12"/>
  <c r="Q86" i="2"/>
  <c r="B17" i="12"/>
  <c r="Q87" i="2"/>
  <c r="B18" i="12"/>
  <c r="Q88" i="2"/>
  <c r="B19" i="12"/>
  <c r="Q89" i="2"/>
  <c r="B20" i="12"/>
  <c r="Q90" i="2"/>
  <c r="B21" i="12"/>
  <c r="Q91" i="2"/>
  <c r="B22" i="12"/>
  <c r="Q92" i="2"/>
  <c r="B23" i="12"/>
  <c r="Q93" i="2"/>
  <c r="B24" i="12"/>
  <c r="Q94" i="2"/>
  <c r="B25" i="12"/>
  <c r="Q95" i="2"/>
  <c r="B26" i="12"/>
  <c r="Q96" i="2"/>
  <c r="B27" i="12"/>
  <c r="Q97" i="2"/>
  <c r="B28" i="12"/>
  <c r="Q98" i="2"/>
  <c r="B29" i="12"/>
  <c r="Q99" i="2"/>
  <c r="B30" i="12"/>
  <c r="Q100" i="2"/>
  <c r="B31" i="12"/>
  <c r="Q85" i="2"/>
  <c r="B16" i="12"/>
  <c r="Q82" i="2"/>
  <c r="B13" i="12"/>
  <c r="Q79" i="2"/>
  <c r="B12" i="12"/>
  <c r="Q68" i="2"/>
  <c r="B11" i="12"/>
  <c r="Q51" i="2"/>
  <c r="B10" i="12"/>
  <c r="Q40" i="2"/>
  <c r="B9" i="12"/>
  <c r="Q30" i="2"/>
  <c r="B8" i="12"/>
  <c r="Q22" i="2"/>
  <c r="B7" i="12"/>
  <c r="Q18" i="2"/>
  <c r="B6" i="12"/>
  <c r="D110" i="18"/>
  <c r="E110" i="18"/>
  <c r="F110" i="18"/>
  <c r="G110" i="18"/>
  <c r="H110" i="18"/>
  <c r="I110" i="18"/>
  <c r="J110" i="18"/>
  <c r="K110" i="18"/>
  <c r="L110" i="18"/>
  <c r="M110" i="18"/>
  <c r="N110" i="18"/>
  <c r="O110" i="18"/>
  <c r="Q110" i="18"/>
  <c r="Q108" i="18"/>
  <c r="Q106" i="18"/>
  <c r="D110" i="17"/>
  <c r="E110" i="17"/>
  <c r="F110" i="17"/>
  <c r="G110" i="17"/>
  <c r="H110" i="17"/>
  <c r="I110" i="17"/>
  <c r="J110" i="17"/>
  <c r="K110" i="17"/>
  <c r="L110" i="17"/>
  <c r="M110" i="17"/>
  <c r="N110" i="17"/>
  <c r="O110" i="17"/>
  <c r="Q110" i="17"/>
  <c r="Q108" i="17"/>
  <c r="Q106" i="17"/>
  <c r="D110" i="16"/>
  <c r="E110" i="16"/>
  <c r="F110" i="16"/>
  <c r="G110" i="16"/>
  <c r="H110" i="16"/>
  <c r="I110" i="16"/>
  <c r="J110" i="16"/>
  <c r="K110" i="16"/>
  <c r="L110" i="16"/>
  <c r="M110" i="16"/>
  <c r="N110" i="16"/>
  <c r="O110" i="16"/>
  <c r="Q110" i="16"/>
  <c r="Q108" i="16"/>
  <c r="Q106" i="16"/>
  <c r="D109" i="14"/>
  <c r="E109" i="14"/>
  <c r="F109" i="14"/>
  <c r="G109" i="14"/>
  <c r="H109" i="14"/>
  <c r="I109" i="14"/>
  <c r="J109" i="14"/>
  <c r="K109" i="14"/>
  <c r="L109" i="14"/>
  <c r="M109" i="14"/>
  <c r="N109" i="14"/>
  <c r="O109" i="14"/>
  <c r="Q109" i="14"/>
  <c r="Q107" i="14"/>
  <c r="Q105" i="14"/>
  <c r="Q105" i="2"/>
  <c r="D109" i="2"/>
  <c r="E109" i="2"/>
  <c r="F109" i="2"/>
  <c r="G109" i="2"/>
  <c r="H109" i="2"/>
  <c r="I109" i="2"/>
  <c r="J109" i="2"/>
  <c r="K109" i="2"/>
  <c r="L109" i="2"/>
  <c r="M109" i="2"/>
  <c r="N109" i="2"/>
  <c r="O109" i="2"/>
  <c r="Q109" i="2"/>
  <c r="Q107" i="2"/>
  <c r="D7" i="7"/>
</calcChain>
</file>

<file path=xl/sharedStrings.xml><?xml version="1.0" encoding="utf-8"?>
<sst xmlns="http://schemas.openxmlformats.org/spreadsheetml/2006/main" count="696" uniqueCount="182">
  <si>
    <t>Pension</t>
  </si>
  <si>
    <t xml:space="preserve">Insurance </t>
  </si>
  <si>
    <t>Total</t>
  </si>
  <si>
    <t>£</t>
  </si>
  <si>
    <t>Cleaning materials</t>
  </si>
  <si>
    <t>Notes</t>
  </si>
  <si>
    <t>Stationery, postage &amp; Printing</t>
  </si>
  <si>
    <t>Refuse Collection</t>
  </si>
  <si>
    <t>Misc</t>
  </si>
  <si>
    <t>Apr</t>
  </si>
  <si>
    <t>May</t>
  </si>
  <si>
    <t>Jun</t>
  </si>
  <si>
    <t>Jul</t>
  </si>
  <si>
    <t>Aug</t>
  </si>
  <si>
    <t>Sep</t>
  </si>
  <si>
    <t>Oct</t>
  </si>
  <si>
    <t>Nov</t>
  </si>
  <si>
    <t>Dec</t>
  </si>
  <si>
    <t>Jan</t>
  </si>
  <si>
    <t>Feb</t>
  </si>
  <si>
    <t>Mar</t>
  </si>
  <si>
    <t>Assumptions</t>
  </si>
  <si>
    <t xml:space="preserve">Website hosting maintenance </t>
  </si>
  <si>
    <t>Salaries</t>
  </si>
  <si>
    <t>Phone and broadband</t>
  </si>
  <si>
    <t>Staff  and volunteer expenses and training</t>
  </si>
  <si>
    <t>Water rates (estimate)</t>
  </si>
  <si>
    <t xml:space="preserve">Gas / Electric </t>
  </si>
  <si>
    <t>Marketing  (use of social media etc)</t>
  </si>
  <si>
    <t>Registration and compliance (eg PRS for events)</t>
  </si>
  <si>
    <t>Salary</t>
  </si>
  <si>
    <t>NI</t>
  </si>
  <si>
    <t>Portion</t>
  </si>
  <si>
    <t>Cleaner</t>
  </si>
  <si>
    <t>Weeks per month</t>
  </si>
  <si>
    <t>TOTAL INCOME</t>
  </si>
  <si>
    <t>TOTAL OVERHEADS</t>
  </si>
  <si>
    <t>SURPLUS / DEFICIT</t>
  </si>
  <si>
    <t>Revenue grants</t>
  </si>
  <si>
    <t>Operating cashflow</t>
  </si>
  <si>
    <t>Without grants</t>
  </si>
  <si>
    <t>With grants</t>
  </si>
  <si>
    <t xml:space="preserve"> </t>
  </si>
  <si>
    <t>Hours per month</t>
  </si>
  <si>
    <t>Up to 12 hours per day; 7 days per week</t>
  </si>
  <si>
    <t>Totals</t>
  </si>
  <si>
    <t xml:space="preserve">Salaries </t>
  </si>
  <si>
    <t>See adjacent tab</t>
  </si>
  <si>
    <t xml:space="preserve">Rates </t>
  </si>
  <si>
    <t>Professional and accountancy fees</t>
  </si>
  <si>
    <t>Security alarm and other contracts</t>
  </si>
  <si>
    <t>Hire of community spaces</t>
  </si>
  <si>
    <t>Attendees per event</t>
  </si>
  <si>
    <t>Average donation per attendee</t>
  </si>
  <si>
    <t>Cost of stock (eg food/drink)</t>
  </si>
  <si>
    <t>Eg, suggested donation per ticket</t>
  </si>
  <si>
    <t>Community / Fundraising events</t>
  </si>
  <si>
    <t xml:space="preserve">Eg Christmas party /summer BBQ etc. </t>
  </si>
  <si>
    <t>Direct costs for events</t>
  </si>
  <si>
    <t xml:space="preserve">Events Profit / Loss </t>
  </si>
  <si>
    <t xml:space="preserve">Previously £2,030 p.a.Assume increase from additional use. </t>
  </si>
  <si>
    <r>
      <t xml:space="preserve">Number of events per </t>
    </r>
    <r>
      <rPr>
        <u/>
        <sz val="11"/>
        <color theme="1"/>
        <rFont val="Calibri"/>
        <family val="2"/>
        <scheme val="minor"/>
      </rPr>
      <t>month</t>
    </r>
  </si>
  <si>
    <t>EXPENDITURE</t>
  </si>
  <si>
    <t>Assume revenue grants or fundraising</t>
  </si>
  <si>
    <t>Income - Blue Building</t>
  </si>
  <si>
    <t>Income - Red Building</t>
  </si>
  <si>
    <t>Income - Yellow Building</t>
  </si>
  <si>
    <t>Workshops per week</t>
  </si>
  <si>
    <t>Income from Workshops</t>
  </si>
  <si>
    <t xml:space="preserve">Total costs </t>
  </si>
  <si>
    <t>Workshops Profit/Loss</t>
  </si>
  <si>
    <t>Therapies</t>
  </si>
  <si>
    <t>Workshops - arts, creativity, dance, growing etc</t>
  </si>
  <si>
    <t>Income from Therapy Sessions</t>
  </si>
  <si>
    <t>Average customers Per session</t>
  </si>
  <si>
    <t xml:space="preserve">Assumed one as many will be 1-2-1, although Qigong etc can involve larger groups of up to 25. </t>
  </si>
  <si>
    <r>
      <t xml:space="preserve">Therapy sessions per </t>
    </r>
    <r>
      <rPr>
        <i/>
        <u/>
        <sz val="11"/>
        <color indexed="8"/>
        <rFont val="Calibri"/>
        <family val="2"/>
        <scheme val="minor"/>
      </rPr>
      <t>week</t>
    </r>
  </si>
  <si>
    <t>Blue Building</t>
  </si>
  <si>
    <t>Red Building</t>
  </si>
  <si>
    <t>Yellow Building</t>
  </si>
  <si>
    <t>Average Price per workshop</t>
  </si>
  <si>
    <t xml:space="preserve">Average Customers Per Workshop </t>
  </si>
  <si>
    <t>Average Price per session</t>
  </si>
  <si>
    <t>Tutor costs per workshop</t>
  </si>
  <si>
    <t xml:space="preserve">This will vary widely but have assumed 8. </t>
  </si>
  <si>
    <t xml:space="preserve">This will vary widely but there is an intention for activities to be affordable. Have assumed an average of £8. </t>
  </si>
  <si>
    <t>Materials per workshop</t>
  </si>
  <si>
    <t xml:space="preserve">Assumed an average of £40. </t>
  </si>
  <si>
    <t>Income from events</t>
  </si>
  <si>
    <t xml:space="preserve">Assumed an average of £20 - although it is acknowledged this will vary widely. </t>
  </si>
  <si>
    <t xml:space="preserve">Assuming charitable rates relief at 100% </t>
  </si>
  <si>
    <t>Building and site maintenance</t>
  </si>
  <si>
    <t>Therapies Profit/Loss</t>
  </si>
  <si>
    <t>Assumed 30%. Note that funding may be available to support events.</t>
  </si>
  <si>
    <t>5% inflationary increase</t>
  </si>
  <si>
    <t>Yr1</t>
  </si>
  <si>
    <t>Yr2</t>
  </si>
  <si>
    <t>Yr3</t>
  </si>
  <si>
    <t>Yr4</t>
  </si>
  <si>
    <t>Yr5</t>
  </si>
  <si>
    <t>Income</t>
  </si>
  <si>
    <t>Expenditure</t>
  </si>
  <si>
    <t>Reserves / contingency</t>
  </si>
  <si>
    <t>Hire of Blue building</t>
  </si>
  <si>
    <t>Hire of Yellow building</t>
  </si>
  <si>
    <t>Community /Fundraising events</t>
  </si>
  <si>
    <t xml:space="preserve">Total Income </t>
  </si>
  <si>
    <t>Surplus / deficit</t>
  </si>
  <si>
    <t xml:space="preserve">Roots &amp; Growth - Cashflow Projections for former FLS site at Littleburn - Year 1 </t>
  </si>
  <si>
    <t>Workshop area</t>
  </si>
  <si>
    <t>Occupancy - for workshop area</t>
  </si>
  <si>
    <t>Meeting room space</t>
  </si>
  <si>
    <t>Occupancy - for meeting room area</t>
  </si>
  <si>
    <t>Drop-in space / community kitchen area</t>
  </si>
  <si>
    <t>Occupancy - for communty kitchen area</t>
  </si>
  <si>
    <t xml:space="preserve">Low as this is mainly a drop-in space. </t>
  </si>
  <si>
    <t>Rental income from Black Isle Men's Shed</t>
  </si>
  <si>
    <t xml:space="preserve">Assuming no other hire of the space. </t>
  </si>
  <si>
    <t>Multifunctional Space</t>
  </si>
  <si>
    <t>Occupancy - for multifunctional space</t>
  </si>
  <si>
    <t>Therapy Room</t>
  </si>
  <si>
    <t>Average practitioner costs per session</t>
  </si>
  <si>
    <t>Number of Days Available per month</t>
  </si>
  <si>
    <t>Laundry Costs</t>
  </si>
  <si>
    <t>Assume £8 per bed night</t>
  </si>
  <si>
    <t>Caretaking Staff</t>
  </si>
  <si>
    <t>At £9/hour for 2h per day per night a bed is sold</t>
  </si>
  <si>
    <t>Accommodation Direct Costs</t>
  </si>
  <si>
    <t>Accommodation Profit/Loss</t>
  </si>
  <si>
    <t>Price for 2 bed chalet</t>
  </si>
  <si>
    <t>Income from 2 bed chalet</t>
  </si>
  <si>
    <t>Occupancy for 2 bed chalet</t>
  </si>
  <si>
    <t>Occupancy for 1 bed chalet</t>
  </si>
  <si>
    <t>Price for 1 bed chalet</t>
  </si>
  <si>
    <t>Income from 1 bed chalet</t>
  </si>
  <si>
    <t>Income from both chalets</t>
  </si>
  <si>
    <t xml:space="preserve">Therapists advised paying £10 for space currently. </t>
  </si>
  <si>
    <t xml:space="preserve">Space for groups to meet - eg Women's Aid; Connecting Young Carers; Black Isle Cares etc. Discussion /social rather than art activities etc which will be in the Yellow building.   </t>
  </si>
  <si>
    <t xml:space="preserve">Needs to be affordable. Rent to be agreed - £100 is based on BIMS arrangements for their current premises. </t>
  </si>
  <si>
    <t>Space for groups to meet - smaller than the main workshop area (eg for BIMS committees).</t>
  </si>
  <si>
    <t xml:space="preserve">Assumed £40 on average - this various locally from £30-55 depending on the treatment provided. </t>
  </si>
  <si>
    <t xml:space="preserve">Roots &amp; Growth - Cashflow Projections for former FLS site at Littleburn - Year 2 </t>
  </si>
  <si>
    <t>Development Manager</t>
  </si>
  <si>
    <t xml:space="preserve">Assumed community rate of £9 and commercial rate of £15 (same as NK Hall); and 70% community hire; 30% private hire - so average price of £11 per hour. </t>
  </si>
  <si>
    <t xml:space="preserve">Assumed community/charity rate of £9 and commercial rate of £15 (same as NK Hall); and 70% community hire; 30% commercial hire - so average price of £11 per hour. </t>
  </si>
  <si>
    <t xml:space="preserve">Predominantly a drop-in space for the community; but will be some hire for cooking related activities which need use of the kitchen. Assumed community/charity rate of £10 and commercial rate of £16; and 70% community hire; 30% commercial hire - so average price of £11 per hour. </t>
  </si>
  <si>
    <t xml:space="preserve">Used for workshops- eg by Shieling Project. Space suitable for transition between indoor and outdoor. Larger space, so slightly more expensive than Blue Building workshop area. Assumed community rate of £12 and commercial rate of £18; and 80% community hire; 20% commercial hire - so average price of £13 per hour. </t>
  </si>
  <si>
    <t xml:space="preserve">This relates to therapies provided directly by R&amp;G- commissioning trainers from the Shen Foundation etc (i.e. not therapists hiring space to deliver therapies themselves). Includes therapies offered as part of 'retreat' packages to visitors in the 2 chalets. </t>
  </si>
  <si>
    <t xml:space="preserve">8 per week at the outset.Includes workshops offered as part of 'retreat' packages to visitors in the 2 chalets. </t>
  </si>
  <si>
    <t xml:space="preserve">Low as this is mainly a drop-in space - although slight increase from Year 1. </t>
  </si>
  <si>
    <t xml:space="preserve">Needs to be affordable. Rent to be agreed - £100 is based on BIMS arrangements for their current premises. No change from Year 1. </t>
  </si>
  <si>
    <t xml:space="preserve">Slight increase from Year 1. </t>
  </si>
  <si>
    <t xml:space="preserve">This relates to therapies provided directly by R&amp;G- commissioning trainers from the Shen Foundation etc (i.e. not therapists hiring space to deliver therapies themselves). Includes therapies offered as part of 'retreat' packages to visitors in the 2 chalets. 
Slight increase in Year 2. </t>
  </si>
  <si>
    <t xml:space="preserve">Assumed slight increase in Year 2. </t>
  </si>
  <si>
    <t xml:space="preserve">Increase from Year 1. </t>
  </si>
  <si>
    <t xml:space="preserve">Tapered down from Year 1. </t>
  </si>
  <si>
    <t xml:space="preserve">Roots &amp; Growth - Cashflow Projections for former FLS site at Littleburn - Year 3 </t>
  </si>
  <si>
    <t xml:space="preserve">See adjacent tab. Assuming 1% cost of living rise. </t>
  </si>
  <si>
    <t xml:space="preserve">Increase in occupancy from Year 2. </t>
  </si>
  <si>
    <t xml:space="preserve">Increase in occupancy from Year 1. </t>
  </si>
  <si>
    <t xml:space="preserve">Low as this is mainly a drop-in space - although slight increase from Year 2. </t>
  </si>
  <si>
    <t xml:space="preserve">Needs to be affordable. Rent to be agreed - £100 is based on BIMS arrangements for their current premises. No change from Year 2. </t>
  </si>
  <si>
    <t xml:space="preserve">Increase from Year 2. </t>
  </si>
  <si>
    <t xml:space="preserve">Slight increase from Year 2. </t>
  </si>
  <si>
    <t xml:space="preserve">This relates to therapies provided directly by R&amp;G- commissioning trainers from the Shen Foundation etc (i.e. not therapists hiring space to deliver therapies themselves). Includes therapies offered as part of 'retreat' packages to visitors in the 2 chalets. 
Slight increase in Year 3. </t>
  </si>
  <si>
    <t xml:space="preserve">Tapered down from Year 2. </t>
  </si>
  <si>
    <t xml:space="preserve">Roots &amp; Growth - Cashflow Projections for former FLS site at Littleburn - Year 4 </t>
  </si>
  <si>
    <t xml:space="preserve">Assumed no grants by Year 4. </t>
  </si>
  <si>
    <t xml:space="preserve">Assumed increase from Year 3. </t>
  </si>
  <si>
    <t>Low as this is mainly a drop-in space.</t>
  </si>
  <si>
    <t>Occupancy - for Therapy Room</t>
  </si>
  <si>
    <t xml:space="preserve">Increase from Year 3. </t>
  </si>
  <si>
    <t xml:space="preserve">Roots &amp; Growth - Cashflow Projections for former FLS site at Littleburn - Year 5 </t>
  </si>
  <si>
    <t xml:space="preserve">Assumed increase from Year 4. </t>
  </si>
  <si>
    <t xml:space="preserve">8 per week at the outset.Includes workshops offered as part of 'retreat' packages to visitors in the 2 chalets. 
Slight increase from Year 4. </t>
  </si>
  <si>
    <t xml:space="preserve">Assumed no grants. </t>
  </si>
  <si>
    <t>Rent from Red building</t>
  </si>
  <si>
    <t>Total overheads:</t>
  </si>
  <si>
    <t xml:space="preserve">With Grants: </t>
  </si>
  <si>
    <t xml:space="preserve">Financial Summary </t>
  </si>
  <si>
    <t>Residential Accommodation</t>
  </si>
  <si>
    <t>There is a possibility (and a target) that the facility wil be open late Summer 2022 but that may be challengin so we are estimating the cash flow to start April 2023.  If earlier trading is acheved that will be a bonus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</si>
</sst>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2" formatCode="_-&quot;£&quot;* #,##0_-;\-&quot;£&quot;* #,##0_-;_-&quot;£&quot;* &quot;-&quot;_-;_-@_-"/>
    <numFmt numFmtId="44" formatCode="_-&quot;£&quot;* #,##0.00_-;\-&quot;£&quot;* #,##0.00_-;_-&quot;£&quot;* &quot;-&quot;??_-;_-@_-"/>
    <numFmt numFmtId="164" formatCode="&quot;£&quot;#,##0"/>
    <numFmt numFmtId="165" formatCode="&quot;£&quot;#,##0.00"/>
    <numFmt numFmtId="166" formatCode="#,##0.0"/>
    <numFmt numFmtId="167" formatCode="[$£-809]#,##0"/>
    <numFmt numFmtId="168" formatCode="[$£-809]#,##0.00"/>
  </numFmts>
  <fonts count="24" x14ac:knownFonts="1">
    <font>
      <sz val="11"/>
      <color theme="1"/>
      <name val="Calibri"/>
      <family val="2"/>
      <scheme val="minor"/>
    </font>
    <font>
      <b/>
      <sz val="11"/>
      <color theme="1"/>
      <name val="Calibri"/>
      <family val="2"/>
      <scheme val="minor"/>
    </font>
    <font>
      <b/>
      <u/>
      <sz val="11"/>
      <color theme="1"/>
      <name val="Calibri"/>
      <family val="2"/>
      <scheme val="minor"/>
    </font>
    <font>
      <sz val="18"/>
      <color theme="1"/>
      <name val="Calibri"/>
      <family val="2"/>
      <scheme val="minor"/>
    </font>
    <font>
      <b/>
      <sz val="18"/>
      <color theme="1"/>
      <name val="Calibri"/>
      <family val="2"/>
      <scheme val="minor"/>
    </font>
    <font>
      <sz val="10"/>
      <color theme="1"/>
      <name val="Calibri"/>
      <family val="2"/>
      <scheme val="minor"/>
    </font>
    <font>
      <sz val="10"/>
      <color indexed="8"/>
      <name val="Arial"/>
      <family val="2"/>
    </font>
    <font>
      <b/>
      <sz val="12"/>
      <color theme="1"/>
      <name val="Calibri"/>
      <family val="2"/>
      <scheme val="minor"/>
    </font>
    <font>
      <b/>
      <sz val="16"/>
      <color theme="1"/>
      <name val="Calibri"/>
      <family val="2"/>
      <scheme val="minor"/>
    </font>
    <font>
      <i/>
      <sz val="18"/>
      <color theme="1"/>
      <name val="Calibri"/>
      <family val="2"/>
      <scheme val="minor"/>
    </font>
    <font>
      <i/>
      <sz val="11"/>
      <color theme="1"/>
      <name val="Calibri"/>
      <family val="2"/>
      <scheme val="minor"/>
    </font>
    <font>
      <b/>
      <i/>
      <sz val="11"/>
      <color theme="1"/>
      <name val="Calibri"/>
      <family val="2"/>
      <scheme val="minor"/>
    </font>
    <font>
      <b/>
      <sz val="10"/>
      <color theme="1"/>
      <name val="Calibri"/>
      <family val="2"/>
      <scheme val="minor"/>
    </font>
    <font>
      <u/>
      <sz val="11"/>
      <color theme="1"/>
      <name val="Calibri"/>
      <family val="2"/>
      <scheme val="minor"/>
    </font>
    <font>
      <i/>
      <sz val="11"/>
      <color indexed="8"/>
      <name val="Calibri"/>
      <family val="2"/>
      <scheme val="minor"/>
    </font>
    <font>
      <sz val="11"/>
      <color indexed="8"/>
      <name val="Calibri"/>
      <family val="2"/>
      <scheme val="minor"/>
    </font>
    <font>
      <b/>
      <sz val="11"/>
      <color indexed="8"/>
      <name val="Calibri"/>
      <family val="2"/>
      <scheme val="minor"/>
    </font>
    <font>
      <b/>
      <i/>
      <sz val="11"/>
      <color indexed="8"/>
      <name val="Calibri"/>
      <family val="2"/>
      <scheme val="minor"/>
    </font>
    <font>
      <i/>
      <u/>
      <sz val="11"/>
      <color indexed="8"/>
      <name val="Calibri"/>
      <family val="2"/>
      <scheme val="minor"/>
    </font>
    <font>
      <sz val="12"/>
      <color theme="1"/>
      <name val="Calibri"/>
      <family val="2"/>
      <scheme val="minor"/>
    </font>
    <font>
      <sz val="11"/>
      <color theme="1"/>
      <name val="Calibri"/>
      <family val="2"/>
      <scheme val="minor"/>
    </font>
    <font>
      <i/>
      <u/>
      <sz val="11"/>
      <color theme="1"/>
      <name val="Calibri"/>
      <family val="2"/>
      <scheme val="minor"/>
    </font>
    <font>
      <sz val="12"/>
      <color indexed="8"/>
      <name val="Arial"/>
      <family val="2"/>
    </font>
    <font>
      <b/>
      <sz val="12"/>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s>
  <cellStyleXfs count="2">
    <xf numFmtId="0" fontId="0" fillId="0" borderId="0"/>
    <xf numFmtId="44" fontId="20" fillId="0" borderId="0" applyFont="0" applyFill="0" applyBorder="0" applyAlignment="0" applyProtection="0"/>
  </cellStyleXfs>
  <cellXfs count="113">
    <xf numFmtId="0" fontId="0" fillId="0" borderId="0" xfId="0"/>
    <xf numFmtId="0" fontId="1" fillId="0" borderId="0" xfId="0" applyFont="1"/>
    <xf numFmtId="0" fontId="2" fillId="0" borderId="0" xfId="0" applyFont="1"/>
    <xf numFmtId="0" fontId="1" fillId="0" borderId="0" xfId="0" applyFont="1" applyAlignment="1">
      <alignment horizontal="right"/>
    </xf>
    <xf numFmtId="3" fontId="0" fillId="0" borderId="0" xfId="0" applyNumberFormat="1"/>
    <xf numFmtId="0" fontId="3" fillId="0" borderId="0" xfId="0" applyFont="1"/>
    <xf numFmtId="164" fontId="0" fillId="0" borderId="0" xfId="0" applyNumberFormat="1"/>
    <xf numFmtId="3" fontId="1" fillId="0" borderId="2" xfId="0" applyNumberFormat="1" applyFont="1" applyBorder="1"/>
    <xf numFmtId="0" fontId="0" fillId="0" borderId="0" xfId="0" applyBorder="1"/>
    <xf numFmtId="9" fontId="0" fillId="0" borderId="0" xfId="0" applyNumberFormat="1"/>
    <xf numFmtId="0" fontId="4" fillId="0" borderId="0" xfId="0" applyFont="1"/>
    <xf numFmtId="166" fontId="0" fillId="0" borderId="0" xfId="0" applyNumberFormat="1"/>
    <xf numFmtId="165" fontId="0" fillId="0" borderId="0" xfId="0" applyNumberFormat="1"/>
    <xf numFmtId="0" fontId="0" fillId="0" borderId="1" xfId="0" applyBorder="1"/>
    <xf numFmtId="0" fontId="5" fillId="0" borderId="0" xfId="0" applyFont="1"/>
    <xf numFmtId="0" fontId="1" fillId="0" borderId="0" xfId="0" applyFont="1" applyBorder="1"/>
    <xf numFmtId="0" fontId="5" fillId="0" borderId="0" xfId="0" applyFont="1" applyBorder="1"/>
    <xf numFmtId="0" fontId="6" fillId="2" borderId="0" xfId="0" applyNumberFormat="1" applyFont="1" applyFill="1" applyBorder="1" applyAlignment="1">
      <alignment horizontal="right"/>
    </xf>
    <xf numFmtId="0" fontId="7" fillId="0" borderId="0" xfId="0" applyFont="1"/>
    <xf numFmtId="0" fontId="1" fillId="0" borderId="3" xfId="0" applyFont="1" applyBorder="1"/>
    <xf numFmtId="0" fontId="0" fillId="0" borderId="0" xfId="0" applyAlignment="1">
      <alignment wrapText="1"/>
    </xf>
    <xf numFmtId="0" fontId="8" fillId="0" borderId="3" xfId="0" applyFont="1" applyBorder="1"/>
    <xf numFmtId="0" fontId="0" fillId="0" borderId="0" xfId="0" applyFont="1" applyBorder="1"/>
    <xf numFmtId="0" fontId="1" fillId="0" borderId="0" xfId="0" applyFont="1" applyFill="1" applyBorder="1"/>
    <xf numFmtId="0" fontId="0" fillId="0" borderId="0" xfId="0" applyFill="1"/>
    <xf numFmtId="0" fontId="1" fillId="0" borderId="0" xfId="0" applyFont="1" applyFill="1"/>
    <xf numFmtId="0" fontId="5" fillId="0" borderId="0" xfId="0" applyFont="1" applyFill="1" applyBorder="1"/>
    <xf numFmtId="0" fontId="6" fillId="0" borderId="0" xfId="0" applyNumberFormat="1" applyFont="1" applyFill="1" applyBorder="1" applyAlignment="1">
      <alignment horizontal="right"/>
    </xf>
    <xf numFmtId="164" fontId="0" fillId="0" borderId="0" xfId="0" applyNumberFormat="1" applyFill="1"/>
    <xf numFmtId="165" fontId="0" fillId="0" borderId="0" xfId="0" applyNumberFormat="1" applyFill="1"/>
    <xf numFmtId="165" fontId="5" fillId="0" borderId="0" xfId="0" applyNumberFormat="1" applyFont="1"/>
    <xf numFmtId="165" fontId="5" fillId="0" borderId="0" xfId="0" applyNumberFormat="1" applyFont="1" applyBorder="1"/>
    <xf numFmtId="165" fontId="5" fillId="0" borderId="0" xfId="0" applyNumberFormat="1" applyFont="1" applyFill="1" applyBorder="1"/>
    <xf numFmtId="165" fontId="6" fillId="0" borderId="0" xfId="0" applyNumberFormat="1" applyFont="1" applyFill="1" applyBorder="1" applyAlignment="1">
      <alignment horizontal="right"/>
    </xf>
    <xf numFmtId="165" fontId="1" fillId="0" borderId="0" xfId="0" applyNumberFormat="1" applyFont="1" applyFill="1" applyBorder="1"/>
    <xf numFmtId="165" fontId="5" fillId="0" borderId="1" xfId="0" applyNumberFormat="1" applyFont="1" applyBorder="1"/>
    <xf numFmtId="165" fontId="1" fillId="0" borderId="3" xfId="0" applyNumberFormat="1" applyFont="1" applyFill="1" applyBorder="1"/>
    <xf numFmtId="0" fontId="10" fillId="0" borderId="0" xfId="0" applyFont="1" applyAlignment="1">
      <alignment wrapText="1"/>
    </xf>
    <xf numFmtId="165" fontId="0" fillId="0" borderId="0" xfId="0" applyNumberFormat="1" applyFont="1" applyFill="1" applyBorder="1"/>
    <xf numFmtId="165" fontId="12" fillId="0" borderId="3" xfId="0" applyNumberFormat="1" applyFont="1" applyBorder="1"/>
    <xf numFmtId="164" fontId="0" fillId="0" borderId="0" xfId="0" applyNumberFormat="1" applyFont="1" applyFill="1" applyBorder="1"/>
    <xf numFmtId="0" fontId="1" fillId="0" borderId="0" xfId="0" applyFont="1" applyAlignment="1">
      <alignment horizontal="left"/>
    </xf>
    <xf numFmtId="0" fontId="9" fillId="0" borderId="0" xfId="0" applyFont="1" applyAlignment="1">
      <alignment wrapText="1"/>
    </xf>
    <xf numFmtId="165" fontId="10" fillId="0" borderId="1" xfId="0" applyNumberFormat="1" applyFont="1" applyBorder="1" applyAlignment="1">
      <alignment wrapText="1"/>
    </xf>
    <xf numFmtId="165" fontId="10" fillId="0" borderId="0" xfId="0" applyNumberFormat="1" applyFont="1" applyAlignment="1">
      <alignment wrapText="1"/>
    </xf>
    <xf numFmtId="165" fontId="11" fillId="0" borderId="3" xfId="0" applyNumberFormat="1" applyFont="1" applyBorder="1" applyAlignment="1">
      <alignment wrapText="1"/>
    </xf>
    <xf numFmtId="165" fontId="11" fillId="0" borderId="0" xfId="0" applyNumberFormat="1" applyFont="1" applyBorder="1" applyAlignment="1">
      <alignment wrapText="1"/>
    </xf>
    <xf numFmtId="165" fontId="10" fillId="0" borderId="0" xfId="0" applyNumberFormat="1" applyFont="1" applyBorder="1" applyAlignment="1">
      <alignment wrapText="1"/>
    </xf>
    <xf numFmtId="0" fontId="11" fillId="0" borderId="0" xfId="0" applyFont="1" applyBorder="1" applyAlignment="1">
      <alignment wrapText="1"/>
    </xf>
    <xf numFmtId="165" fontId="10" fillId="0" borderId="0" xfId="0" applyNumberFormat="1" applyFont="1" applyFill="1" applyAlignment="1">
      <alignment wrapText="1"/>
    </xf>
    <xf numFmtId="0" fontId="10" fillId="0" borderId="0" xfId="0" applyFont="1" applyAlignment="1">
      <alignment horizontal="right" wrapText="1"/>
    </xf>
    <xf numFmtId="165" fontId="10" fillId="0" borderId="1" xfId="0" applyNumberFormat="1" applyFont="1" applyBorder="1" applyAlignment="1">
      <alignment vertical="top" wrapText="1"/>
    </xf>
    <xf numFmtId="165" fontId="10" fillId="0" borderId="0" xfId="0" applyNumberFormat="1" applyFont="1" applyAlignment="1">
      <alignment horizontal="left" vertical="top" wrapText="1"/>
    </xf>
    <xf numFmtId="0" fontId="1" fillId="0" borderId="0" xfId="0" applyFont="1" applyAlignment="1">
      <alignment horizontal="left" vertical="top"/>
    </xf>
    <xf numFmtId="0" fontId="10" fillId="0" borderId="0" xfId="0" applyFont="1" applyBorder="1"/>
    <xf numFmtId="0" fontId="1" fillId="0" borderId="0" xfId="0" applyFont="1" applyAlignment="1">
      <alignment wrapText="1"/>
    </xf>
    <xf numFmtId="165" fontId="0" fillId="0" borderId="0" xfId="0" applyNumberFormat="1" applyFont="1" applyBorder="1"/>
    <xf numFmtId="0" fontId="14" fillId="0" borderId="0" xfId="0" applyNumberFormat="1" applyFont="1" applyFill="1" applyAlignment="1">
      <alignment horizontal="left"/>
    </xf>
    <xf numFmtId="0" fontId="15" fillId="0" borderId="0" xfId="0" applyNumberFormat="1" applyFont="1" applyFill="1" applyAlignment="1"/>
    <xf numFmtId="1" fontId="14" fillId="0" borderId="0" xfId="0" applyNumberFormat="1" applyFont="1" applyFill="1" applyAlignment="1">
      <alignment horizontal="left"/>
    </xf>
    <xf numFmtId="0" fontId="14" fillId="3" borderId="0" xfId="0" applyNumberFormat="1" applyFont="1" applyFill="1" applyAlignment="1"/>
    <xf numFmtId="167" fontId="15" fillId="3" borderId="0" xfId="0" applyNumberFormat="1" applyFont="1" applyFill="1" applyAlignment="1"/>
    <xf numFmtId="0" fontId="15" fillId="3" borderId="1" xfId="0" applyNumberFormat="1" applyFont="1" applyFill="1" applyBorder="1" applyAlignment="1"/>
    <xf numFmtId="10" fontId="14" fillId="3" borderId="1" xfId="0" applyNumberFormat="1" applyFont="1" applyFill="1" applyBorder="1" applyAlignment="1">
      <alignment horizontal="left"/>
    </xf>
    <xf numFmtId="167" fontId="15" fillId="3" borderId="1" xfId="0" applyNumberFormat="1" applyFont="1" applyFill="1" applyBorder="1" applyAlignment="1"/>
    <xf numFmtId="0" fontId="15" fillId="3" borderId="0" xfId="0" applyNumberFormat="1" applyFont="1" applyFill="1" applyAlignment="1"/>
    <xf numFmtId="10" fontId="14" fillId="3" borderId="0" xfId="0" applyNumberFormat="1" applyFont="1" applyFill="1" applyAlignment="1">
      <alignment horizontal="left"/>
    </xf>
    <xf numFmtId="10" fontId="14" fillId="0" borderId="0" xfId="0" applyNumberFormat="1" applyFont="1" applyFill="1" applyAlignment="1">
      <alignment horizontal="left"/>
    </xf>
    <xf numFmtId="167" fontId="15" fillId="0" borderId="0" xfId="0" applyNumberFormat="1" applyFont="1" applyFill="1" applyAlignment="1"/>
    <xf numFmtId="0" fontId="16" fillId="3" borderId="3" xfId="0" applyNumberFormat="1" applyFont="1" applyFill="1" applyBorder="1" applyAlignment="1"/>
    <xf numFmtId="10" fontId="17" fillId="3" borderId="3" xfId="0" applyNumberFormat="1" applyFont="1" applyFill="1" applyBorder="1" applyAlignment="1">
      <alignment horizontal="left"/>
    </xf>
    <xf numFmtId="167" fontId="16" fillId="3" borderId="3" xfId="0" applyNumberFormat="1" applyFont="1" applyFill="1" applyBorder="1" applyAlignment="1"/>
    <xf numFmtId="0" fontId="1" fillId="0" borderId="1" xfId="0" applyFont="1" applyBorder="1"/>
    <xf numFmtId="165" fontId="12" fillId="0" borderId="1" xfId="0" applyNumberFormat="1" applyFont="1" applyBorder="1"/>
    <xf numFmtId="1" fontId="14" fillId="0" borderId="0" xfId="0" applyNumberFormat="1" applyFont="1" applyFill="1" applyAlignment="1">
      <alignment horizontal="left" wrapText="1"/>
    </xf>
    <xf numFmtId="0" fontId="14" fillId="3" borderId="0" xfId="0" applyNumberFormat="1" applyFont="1" applyFill="1" applyAlignment="1">
      <alignment wrapText="1"/>
    </xf>
    <xf numFmtId="0" fontId="14" fillId="0" borderId="0" xfId="0" applyNumberFormat="1" applyFont="1" applyFill="1" applyAlignment="1">
      <alignment horizontal="left" wrapText="1"/>
    </xf>
    <xf numFmtId="0" fontId="19" fillId="0" borderId="0" xfId="0" applyFont="1"/>
    <xf numFmtId="10" fontId="14" fillId="0" borderId="0" xfId="0" applyNumberFormat="1" applyFont="1" applyFill="1" applyAlignment="1">
      <alignment horizontal="left" wrapText="1"/>
    </xf>
    <xf numFmtId="0" fontId="0" fillId="0" borderId="0" xfId="0" applyFont="1"/>
    <xf numFmtId="164" fontId="0" fillId="0" borderId="0" xfId="0" applyNumberFormat="1" applyFont="1"/>
    <xf numFmtId="0" fontId="0" fillId="0" borderId="0" xfId="0" applyFont="1" applyAlignment="1">
      <alignment wrapText="1"/>
    </xf>
    <xf numFmtId="0" fontId="21" fillId="0" borderId="0" xfId="0" applyFont="1" applyAlignment="1">
      <alignment wrapText="1"/>
    </xf>
    <xf numFmtId="42" fontId="0" fillId="0" borderId="0" xfId="1" applyNumberFormat="1" applyFont="1"/>
    <xf numFmtId="164" fontId="12" fillId="0" borderId="3" xfId="0" applyNumberFormat="1" applyFont="1" applyBorder="1"/>
    <xf numFmtId="164" fontId="5" fillId="0" borderId="3" xfId="0" applyNumberFormat="1" applyFont="1" applyBorder="1"/>
    <xf numFmtId="164" fontId="1" fillId="0" borderId="3" xfId="0" applyNumberFormat="1" applyFont="1" applyFill="1" applyBorder="1"/>
    <xf numFmtId="164" fontId="0" fillId="0" borderId="3" xfId="0" applyNumberFormat="1" applyFill="1" applyBorder="1"/>
    <xf numFmtId="164" fontId="5" fillId="0" borderId="0" xfId="0" applyNumberFormat="1" applyFont="1" applyFill="1" applyBorder="1"/>
    <xf numFmtId="164" fontId="6" fillId="0" borderId="0" xfId="0" applyNumberFormat="1" applyFont="1" applyFill="1" applyBorder="1" applyAlignment="1">
      <alignment horizontal="right"/>
    </xf>
    <xf numFmtId="164" fontId="1" fillId="0" borderId="0" xfId="0" applyNumberFormat="1" applyFont="1" applyFill="1" applyBorder="1"/>
    <xf numFmtId="6" fontId="5" fillId="0" borderId="0" xfId="0" applyNumberFormat="1" applyFont="1" applyBorder="1"/>
    <xf numFmtId="6" fontId="5" fillId="0" borderId="0" xfId="0" applyNumberFormat="1" applyFont="1" applyFill="1" applyBorder="1"/>
    <xf numFmtId="6" fontId="6" fillId="0" borderId="0" xfId="0" applyNumberFormat="1" applyFont="1" applyFill="1" applyBorder="1" applyAlignment="1">
      <alignment horizontal="right"/>
    </xf>
    <xf numFmtId="0" fontId="0" fillId="0" borderId="0" xfId="0" applyAlignment="1" applyProtection="1">
      <alignment wrapText="1"/>
      <protection locked="0"/>
    </xf>
    <xf numFmtId="0" fontId="10" fillId="0" borderId="0" xfId="0" applyFont="1" applyAlignment="1" applyProtection="1">
      <alignment wrapText="1"/>
      <protection locked="0"/>
    </xf>
    <xf numFmtId="0" fontId="10" fillId="0" borderId="0" xfId="0" applyFont="1" applyAlignment="1" applyProtection="1">
      <alignment horizontal="left" vertical="top" wrapText="1"/>
      <protection locked="0"/>
    </xf>
    <xf numFmtId="164" fontId="5" fillId="0" borderId="0" xfId="0" applyNumberFormat="1" applyFont="1"/>
    <xf numFmtId="165" fontId="10" fillId="0" borderId="1" xfId="0" applyNumberFormat="1" applyFont="1" applyBorder="1"/>
    <xf numFmtId="0" fontId="19" fillId="0" borderId="0" xfId="0" applyFont="1" applyAlignment="1">
      <alignment vertical="top"/>
    </xf>
    <xf numFmtId="3" fontId="23" fillId="3" borderId="0" xfId="0" applyNumberFormat="1" applyFont="1" applyFill="1" applyAlignment="1"/>
    <xf numFmtId="167" fontId="23" fillId="3" borderId="0" xfId="0" applyNumberFormat="1" applyFont="1" applyFill="1" applyBorder="1" applyAlignment="1"/>
    <xf numFmtId="167" fontId="22" fillId="3" borderId="0" xfId="0" applyNumberFormat="1" applyFont="1" applyFill="1" applyBorder="1" applyAlignment="1"/>
    <xf numFmtId="10" fontId="14" fillId="3" borderId="0" xfId="0" applyNumberFormat="1" applyFont="1" applyFill="1" applyAlignment="1">
      <alignment horizontal="left" wrapText="1"/>
    </xf>
    <xf numFmtId="168" fontId="15" fillId="3" borderId="0" xfId="0" applyNumberFormat="1" applyFont="1" applyFill="1" applyAlignment="1"/>
    <xf numFmtId="0" fontId="15" fillId="3" borderId="0" xfId="0" applyNumberFormat="1" applyFont="1" applyFill="1" applyBorder="1" applyAlignment="1"/>
    <xf numFmtId="10" fontId="14" fillId="3" borderId="0" xfId="0" applyNumberFormat="1" applyFont="1" applyFill="1" applyBorder="1" applyAlignment="1">
      <alignment horizontal="left"/>
    </xf>
    <xf numFmtId="167" fontId="16" fillId="3" borderId="0" xfId="1" applyNumberFormat="1" applyFont="1" applyFill="1" applyBorder="1" applyAlignment="1"/>
    <xf numFmtId="0" fontId="14" fillId="3" borderId="3" xfId="0" applyNumberFormat="1" applyFont="1" applyFill="1" applyBorder="1" applyAlignment="1"/>
    <xf numFmtId="167" fontId="16" fillId="3" borderId="3" xfId="1" applyNumberFormat="1" applyFont="1" applyFill="1" applyBorder="1" applyAlignment="1"/>
    <xf numFmtId="167" fontId="15" fillId="3" borderId="0" xfId="0" applyNumberFormat="1" applyFont="1" applyFill="1" applyBorder="1" applyAlignment="1"/>
    <xf numFmtId="9" fontId="5" fillId="0" borderId="0" xfId="0" applyNumberFormat="1" applyFont="1"/>
    <xf numFmtId="40" fontId="5" fillId="0" borderId="3" xfId="0" applyNumberFormat="1" applyFont="1" applyBorder="1"/>
  </cellXfs>
  <cellStyles count="2">
    <cellStyle name="Currency" xfId="1" builtinId="4"/>
    <cellStyle name="Normal" xfId="0" builtinId="0"/>
  </cellStyles>
  <dxfs count="10">
    <dxf>
      <fill>
        <patternFill>
          <bgColor rgb="FF00B050"/>
        </patternFill>
      </fill>
    </dxf>
    <dxf>
      <font>
        <color auto="1"/>
      </font>
      <fill>
        <patternFill>
          <bgColor rgb="FFFF0000"/>
        </patternFill>
      </fill>
    </dxf>
    <dxf>
      <fill>
        <patternFill>
          <bgColor rgb="FF00B050"/>
        </patternFill>
      </fill>
    </dxf>
    <dxf>
      <font>
        <color auto="1"/>
      </font>
      <fill>
        <patternFill>
          <bgColor rgb="FFFF0000"/>
        </patternFill>
      </fill>
    </dxf>
    <dxf>
      <fill>
        <patternFill>
          <bgColor rgb="FF00B050"/>
        </patternFill>
      </fill>
    </dxf>
    <dxf>
      <font>
        <color auto="1"/>
      </font>
      <fill>
        <patternFill>
          <bgColor rgb="FFFF0000"/>
        </patternFill>
      </fill>
    </dxf>
    <dxf>
      <fill>
        <patternFill>
          <bgColor rgb="FF00B050"/>
        </patternFill>
      </fill>
    </dxf>
    <dxf>
      <font>
        <color auto="1"/>
      </font>
      <fill>
        <patternFill>
          <bgColor rgb="FFFF0000"/>
        </patternFill>
      </fill>
    </dxf>
    <dxf>
      <fill>
        <patternFill>
          <bgColor rgb="FF00B050"/>
        </patternFill>
      </fill>
    </dxf>
    <dxf>
      <font>
        <color auto="1"/>
      </font>
      <fill>
        <patternFill>
          <bgColor rgb="FFFF0000"/>
        </patternFill>
      </fill>
    </dxf>
  </dxfs>
  <tableStyles count="0" defaultTableStyle="TableStyleMedium2" defaultPivotStyle="PivotStyleLight16"/>
  <colors>
    <mruColors>
      <color rgb="FF79FFBC"/>
      <color rgb="FFC0E399"/>
      <color rgb="FFE6D5F3"/>
      <color rgb="FFFFFF37"/>
      <color rgb="FF9F9FFF"/>
      <color rgb="FF66FF66"/>
      <color rgb="FFFF75FF"/>
      <color rgb="FFFF7D7D"/>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42"/>
  <sheetViews>
    <sheetView topLeftCell="A12" workbookViewId="0">
      <selection activeCell="A11" sqref="A11"/>
    </sheetView>
  </sheetViews>
  <sheetFormatPr defaultRowHeight="15" x14ac:dyDescent="0.25"/>
  <cols>
    <col min="1" max="1" width="38.7109375" customWidth="1"/>
    <col min="2" max="2" width="8.7109375" bestFit="1" customWidth="1"/>
    <col min="3" max="3" width="9.7109375" bestFit="1" customWidth="1"/>
    <col min="4" max="4" width="11.28515625" bestFit="1" customWidth="1"/>
    <col min="5" max="6" width="9.7109375" bestFit="1" customWidth="1"/>
  </cols>
  <sheetData>
    <row r="3" spans="1:6" x14ac:dyDescent="0.25">
      <c r="A3" s="1" t="s">
        <v>179</v>
      </c>
      <c r="B3" s="79"/>
      <c r="C3" s="79"/>
      <c r="D3" s="79"/>
      <c r="E3" s="79"/>
      <c r="F3" s="79"/>
    </row>
    <row r="4" spans="1:6" x14ac:dyDescent="0.25">
      <c r="A4" s="79"/>
      <c r="B4" s="1" t="s">
        <v>95</v>
      </c>
      <c r="C4" s="1" t="s">
        <v>96</v>
      </c>
      <c r="D4" s="1" t="s">
        <v>97</v>
      </c>
      <c r="E4" s="1" t="s">
        <v>98</v>
      </c>
      <c r="F4" s="1" t="s">
        <v>99</v>
      </c>
    </row>
    <row r="5" spans="1:6" x14ac:dyDescent="0.25">
      <c r="A5" s="55" t="s">
        <v>100</v>
      </c>
      <c r="B5" s="1"/>
      <c r="C5" s="1"/>
      <c r="D5" s="79"/>
      <c r="E5" s="79"/>
      <c r="F5" s="79"/>
    </row>
    <row r="6" spans="1:6" x14ac:dyDescent="0.25">
      <c r="A6" s="81" t="s">
        <v>103</v>
      </c>
      <c r="B6" s="80">
        <f>'Year 1'!Q18</f>
        <v>14869.68</v>
      </c>
      <c r="C6" s="80">
        <f>'Year 2'!Q18</f>
        <v>20728.512000000006</v>
      </c>
      <c r="D6" s="80">
        <f>'Year 3'!Q18</f>
        <v>27112.680000000004</v>
      </c>
      <c r="E6" s="80">
        <f>'Year 4'!Q18</f>
        <v>29516.760000000002</v>
      </c>
      <c r="F6" s="80">
        <f>'Year 5'!Q18</f>
        <v>31920.84</v>
      </c>
    </row>
    <row r="7" spans="1:6" x14ac:dyDescent="0.25">
      <c r="A7" s="81" t="s">
        <v>176</v>
      </c>
      <c r="B7" s="80">
        <f>'Year 1'!Q22</f>
        <v>1200</v>
      </c>
      <c r="C7" s="80">
        <f>'Year 2'!Q22</f>
        <v>1200</v>
      </c>
      <c r="D7" s="80">
        <f>'Year 3'!Q22</f>
        <v>1200</v>
      </c>
      <c r="E7" s="80">
        <f>'Year 4'!Q22</f>
        <v>1200</v>
      </c>
      <c r="F7" s="80">
        <f>'Year 5'!Q22</f>
        <v>1200</v>
      </c>
    </row>
    <row r="8" spans="1:6" x14ac:dyDescent="0.25">
      <c r="A8" s="81" t="s">
        <v>104</v>
      </c>
      <c r="B8" s="80">
        <f>'Year 1'!Q30</f>
        <v>13756.68</v>
      </c>
      <c r="C8" s="80">
        <f>'Year 2'!Q30</f>
        <v>17897.04</v>
      </c>
      <c r="D8" s="80">
        <f>'Year 3'!Q30</f>
        <v>21636.720000000005</v>
      </c>
      <c r="E8" s="80">
        <f>'Year 4'!Q30</f>
        <v>21636.720000000005</v>
      </c>
      <c r="F8" s="80">
        <f>'Year 5'!Q30</f>
        <v>21636.720000000005</v>
      </c>
    </row>
    <row r="9" spans="1:6" x14ac:dyDescent="0.25">
      <c r="A9" s="81" t="s">
        <v>71</v>
      </c>
      <c r="B9" s="80">
        <f>'Year 1'!Q40</f>
        <v>1590</v>
      </c>
      <c r="C9" s="80">
        <f>'Year 2'!Q40</f>
        <v>1855</v>
      </c>
      <c r="D9" s="80">
        <f>'Year 3'!Q40</f>
        <v>2120</v>
      </c>
      <c r="E9" s="80">
        <f>'Year 4'!Q40</f>
        <v>2120</v>
      </c>
      <c r="F9" s="80">
        <f>'Year 5'!Q40</f>
        <v>2120</v>
      </c>
    </row>
    <row r="10" spans="1:6" ht="30" x14ac:dyDescent="0.25">
      <c r="A10" s="81" t="s">
        <v>72</v>
      </c>
      <c r="B10" s="80">
        <f>'Year 1'!Q51</f>
        <v>1696</v>
      </c>
      <c r="C10" s="80">
        <f>'Year 2'!Q51</f>
        <v>5088</v>
      </c>
      <c r="D10" s="80">
        <f>'Year 3'!Q51</f>
        <v>5088</v>
      </c>
      <c r="E10" s="80">
        <f>'Year 4'!Q51</f>
        <v>5088</v>
      </c>
      <c r="F10" s="80">
        <f>'Year 5'!Q51</f>
        <v>5724</v>
      </c>
    </row>
    <row r="11" spans="1:6" x14ac:dyDescent="0.25">
      <c r="A11" s="81" t="s">
        <v>180</v>
      </c>
      <c r="B11" s="80">
        <f>'Year 1'!Q68</f>
        <v>4172</v>
      </c>
      <c r="C11" s="80">
        <f>'Year 2'!Q68</f>
        <v>4172</v>
      </c>
      <c r="D11" s="80">
        <f>'Year 3'!Q68</f>
        <v>4172</v>
      </c>
      <c r="E11" s="80">
        <f>'Year 4'!Q68</f>
        <v>4172</v>
      </c>
      <c r="F11" s="80">
        <f>'Year 5'!Q68</f>
        <v>4172</v>
      </c>
    </row>
    <row r="12" spans="1:6" x14ac:dyDescent="0.25">
      <c r="A12" s="81" t="s">
        <v>105</v>
      </c>
      <c r="B12" s="80">
        <f>'Year 1'!Q79</f>
        <v>630</v>
      </c>
      <c r="C12" s="80">
        <f>'Year 2'!Q79</f>
        <v>630</v>
      </c>
      <c r="D12" s="80">
        <f>'Year 3'!Q79</f>
        <v>630</v>
      </c>
      <c r="E12" s="80">
        <f>'Year 4'!Q79</f>
        <v>735</v>
      </c>
      <c r="F12" s="80">
        <f>'Year 5'!Q79</f>
        <v>735</v>
      </c>
    </row>
    <row r="13" spans="1:6" x14ac:dyDescent="0.25">
      <c r="A13" s="82" t="s">
        <v>106</v>
      </c>
      <c r="B13" s="80">
        <f>'Year 1'!Q82</f>
        <v>38194.360000000008</v>
      </c>
      <c r="C13" s="80">
        <f>'Year 2'!Q82</f>
        <v>51850.552000000003</v>
      </c>
      <c r="D13" s="80">
        <f>'Year 3'!Q82</f>
        <v>62239.400000000009</v>
      </c>
      <c r="E13" s="80">
        <f>'Year 4'!Q82</f>
        <v>64748.480000000003</v>
      </c>
      <c r="F13" s="80">
        <f>'Year 5'!Q82</f>
        <v>67788.56</v>
      </c>
    </row>
    <row r="14" spans="1:6" x14ac:dyDescent="0.25">
      <c r="A14" s="81"/>
      <c r="B14" s="80"/>
      <c r="C14" s="80"/>
      <c r="D14" s="80"/>
      <c r="E14" s="80"/>
      <c r="F14" s="80"/>
    </row>
    <row r="15" spans="1:6" x14ac:dyDescent="0.25">
      <c r="A15" s="55" t="s">
        <v>101</v>
      </c>
      <c r="B15" s="80"/>
      <c r="C15" s="80"/>
      <c r="D15" s="80"/>
      <c r="E15" s="80"/>
      <c r="F15" s="80"/>
    </row>
    <row r="16" spans="1:6" x14ac:dyDescent="0.25">
      <c r="A16" t="s">
        <v>46</v>
      </c>
      <c r="B16" s="80">
        <f>'Year 1'!Q85</f>
        <v>32904.062400000003</v>
      </c>
      <c r="C16" s="80">
        <f>'Year 2'!Q85</f>
        <v>32904.062400000003</v>
      </c>
      <c r="D16" s="80">
        <f>'Year 3'!Q85</f>
        <v>33233.103024000004</v>
      </c>
      <c r="E16" s="80">
        <f>'Year 4'!Q85</f>
        <v>33233.103024000004</v>
      </c>
      <c r="F16" s="80">
        <f>'Year 5'!Q85</f>
        <v>33233.103024000004</v>
      </c>
    </row>
    <row r="17" spans="1:6" x14ac:dyDescent="0.25">
      <c r="A17" t="s">
        <v>48</v>
      </c>
      <c r="B17" s="80">
        <f>'Year 1'!Q86</f>
        <v>0</v>
      </c>
      <c r="C17" s="80">
        <f>'Year 2'!Q86</f>
        <v>0</v>
      </c>
      <c r="D17" s="80">
        <f>'Year 3'!Q86</f>
        <v>0</v>
      </c>
      <c r="E17" s="80">
        <f>'Year 4'!Q86</f>
        <v>0</v>
      </c>
      <c r="F17" s="80">
        <f>'Year 5'!Q86</f>
        <v>0</v>
      </c>
    </row>
    <row r="18" spans="1:6" x14ac:dyDescent="0.25">
      <c r="A18" t="s">
        <v>26</v>
      </c>
      <c r="B18" s="80">
        <f>'Year 1'!Q87</f>
        <v>840</v>
      </c>
      <c r="C18" s="80">
        <f>'Year 2'!Q87</f>
        <v>840</v>
      </c>
      <c r="D18" s="80">
        <f>'Year 3'!Q87</f>
        <v>840</v>
      </c>
      <c r="E18" s="80">
        <f>'Year 4'!Q87</f>
        <v>840</v>
      </c>
      <c r="F18" s="80">
        <f>'Year 5'!Q87</f>
        <v>840</v>
      </c>
    </row>
    <row r="19" spans="1:6" x14ac:dyDescent="0.25">
      <c r="A19" t="s">
        <v>91</v>
      </c>
      <c r="B19" s="80">
        <f>'Year 1'!Q88</f>
        <v>3000</v>
      </c>
      <c r="C19" s="80">
        <f>'Year 2'!Q88</f>
        <v>3000</v>
      </c>
      <c r="D19" s="80">
        <f>'Year 3'!Q88</f>
        <v>3000</v>
      </c>
      <c r="E19" s="80">
        <f>'Year 4'!Q88</f>
        <v>3000</v>
      </c>
      <c r="F19" s="80">
        <f>'Year 5'!Q88</f>
        <v>3000</v>
      </c>
    </row>
    <row r="20" spans="1:6" x14ac:dyDescent="0.25">
      <c r="A20" t="s">
        <v>27</v>
      </c>
      <c r="B20" s="80">
        <f>'Year 1'!Q89</f>
        <v>4800</v>
      </c>
      <c r="C20" s="80">
        <f>'Year 2'!Q89</f>
        <v>4800</v>
      </c>
      <c r="D20" s="80">
        <f>'Year 3'!Q89</f>
        <v>4800</v>
      </c>
      <c r="E20" s="80">
        <f>'Year 4'!Q89</f>
        <v>4800</v>
      </c>
      <c r="F20" s="80">
        <f>'Year 5'!Q89</f>
        <v>4800</v>
      </c>
    </row>
    <row r="21" spans="1:6" x14ac:dyDescent="0.25">
      <c r="A21" t="s">
        <v>24</v>
      </c>
      <c r="B21" s="80">
        <f>'Year 1'!Q90</f>
        <v>900</v>
      </c>
      <c r="C21" s="80">
        <f>'Year 2'!Q90</f>
        <v>900</v>
      </c>
      <c r="D21" s="80">
        <f>'Year 3'!Q90</f>
        <v>900</v>
      </c>
      <c r="E21" s="80">
        <f>'Year 4'!Q90</f>
        <v>900</v>
      </c>
      <c r="F21" s="80">
        <f>'Year 5'!Q90</f>
        <v>900</v>
      </c>
    </row>
    <row r="22" spans="1:6" x14ac:dyDescent="0.25">
      <c r="A22" t="s">
        <v>1</v>
      </c>
      <c r="B22" s="80">
        <f>'Year 1'!Q91</f>
        <v>2500</v>
      </c>
      <c r="C22" s="80">
        <f>'Year 2'!Q91</f>
        <v>2500</v>
      </c>
      <c r="D22" s="80">
        <f>'Year 3'!Q91</f>
        <v>2500</v>
      </c>
      <c r="E22" s="80">
        <f>'Year 4'!Q91</f>
        <v>2500</v>
      </c>
      <c r="F22" s="80">
        <f>'Year 5'!Q91</f>
        <v>2500</v>
      </c>
    </row>
    <row r="23" spans="1:6" x14ac:dyDescent="0.25">
      <c r="A23" t="s">
        <v>6</v>
      </c>
      <c r="B23" s="80">
        <f>'Year 1'!Q92</f>
        <v>300</v>
      </c>
      <c r="C23" s="80">
        <f>'Year 2'!Q92</f>
        <v>300</v>
      </c>
      <c r="D23" s="80">
        <f>'Year 3'!Q92</f>
        <v>300</v>
      </c>
      <c r="E23" s="80">
        <f>'Year 4'!Q92</f>
        <v>300</v>
      </c>
      <c r="F23" s="80">
        <f>'Year 5'!Q92</f>
        <v>300</v>
      </c>
    </row>
    <row r="24" spans="1:6" x14ac:dyDescent="0.25">
      <c r="A24" t="s">
        <v>25</v>
      </c>
      <c r="B24" s="80">
        <f>'Year 1'!Q93</f>
        <v>3600</v>
      </c>
      <c r="C24" s="80">
        <f>'Year 2'!Q93</f>
        <v>3600</v>
      </c>
      <c r="D24" s="80">
        <f>'Year 3'!Q93</f>
        <v>3600</v>
      </c>
      <c r="E24" s="80">
        <f>'Year 4'!Q93</f>
        <v>3600</v>
      </c>
      <c r="F24" s="80">
        <f>'Year 5'!Q93</f>
        <v>3600</v>
      </c>
    </row>
    <row r="25" spans="1:6" x14ac:dyDescent="0.25">
      <c r="A25" t="s">
        <v>28</v>
      </c>
      <c r="B25" s="80">
        <f>'Year 1'!Q94</f>
        <v>1500</v>
      </c>
      <c r="C25" s="80">
        <f>'Year 2'!Q94</f>
        <v>1500</v>
      </c>
      <c r="D25" s="80">
        <f>'Year 3'!Q94</f>
        <v>1500</v>
      </c>
      <c r="E25" s="80">
        <f>'Year 4'!Q94</f>
        <v>1500</v>
      </c>
      <c r="F25" s="80">
        <f>'Year 5'!Q94</f>
        <v>1500</v>
      </c>
    </row>
    <row r="26" spans="1:6" x14ac:dyDescent="0.25">
      <c r="A26" t="s">
        <v>22</v>
      </c>
      <c r="B26" s="80">
        <f>'Year 1'!Q95</f>
        <v>480</v>
      </c>
      <c r="C26" s="80">
        <f>'Year 2'!Q95</f>
        <v>480</v>
      </c>
      <c r="D26" s="80">
        <f>'Year 3'!Q95</f>
        <v>480</v>
      </c>
      <c r="E26" s="80">
        <f>'Year 4'!Q95</f>
        <v>480</v>
      </c>
      <c r="F26" s="80">
        <f>'Year 5'!Q95</f>
        <v>480</v>
      </c>
    </row>
    <row r="27" spans="1:6" x14ac:dyDescent="0.25">
      <c r="A27" t="s">
        <v>7</v>
      </c>
      <c r="B27" s="80">
        <f>'Year 1'!Q96</f>
        <v>300</v>
      </c>
      <c r="C27" s="80">
        <f>'Year 2'!Q96</f>
        <v>300</v>
      </c>
      <c r="D27" s="80">
        <f>'Year 3'!Q96</f>
        <v>300</v>
      </c>
      <c r="E27" s="80">
        <f>'Year 4'!Q96</f>
        <v>300</v>
      </c>
      <c r="F27" s="80">
        <f>'Year 5'!Q96</f>
        <v>300</v>
      </c>
    </row>
    <row r="28" spans="1:6" x14ac:dyDescent="0.25">
      <c r="A28" t="s">
        <v>4</v>
      </c>
      <c r="B28" s="80">
        <f>'Year 1'!Q97</f>
        <v>120</v>
      </c>
      <c r="C28" s="80">
        <f>'Year 2'!Q97</f>
        <v>120</v>
      </c>
      <c r="D28" s="80">
        <f>'Year 3'!Q97</f>
        <v>120</v>
      </c>
      <c r="E28" s="80">
        <f>'Year 4'!Q97</f>
        <v>120</v>
      </c>
      <c r="F28" s="80">
        <f>'Year 5'!Q97</f>
        <v>120</v>
      </c>
    </row>
    <row r="29" spans="1:6" x14ac:dyDescent="0.25">
      <c r="A29" t="s">
        <v>49</v>
      </c>
      <c r="B29" s="80">
        <f>'Year 1'!Q98</f>
        <v>1750</v>
      </c>
      <c r="C29" s="80">
        <f>'Year 2'!Q98</f>
        <v>1750</v>
      </c>
      <c r="D29" s="80">
        <f>'Year 3'!Q98</f>
        <v>1750</v>
      </c>
      <c r="E29" s="80">
        <f>'Year 4'!Q98</f>
        <v>1750</v>
      </c>
      <c r="F29" s="80">
        <f>'Year 5'!Q98</f>
        <v>1750</v>
      </c>
    </row>
    <row r="30" spans="1:6" x14ac:dyDescent="0.25">
      <c r="A30" t="s">
        <v>50</v>
      </c>
      <c r="B30" s="80">
        <f>'Year 1'!Q99</f>
        <v>300</v>
      </c>
      <c r="C30" s="80">
        <f>'Year 2'!Q99</f>
        <v>300</v>
      </c>
      <c r="D30" s="80">
        <f>'Year 3'!Q99</f>
        <v>300</v>
      </c>
      <c r="E30" s="80">
        <f>'Year 4'!Q99</f>
        <v>300</v>
      </c>
      <c r="F30" s="80">
        <f>'Year 5'!Q99</f>
        <v>300</v>
      </c>
    </row>
    <row r="31" spans="1:6" x14ac:dyDescent="0.25">
      <c r="A31" t="s">
        <v>29</v>
      </c>
      <c r="B31" s="80">
        <f>'Year 1'!Q100</f>
        <v>500</v>
      </c>
      <c r="C31" s="80">
        <f>'Year 2'!Q100</f>
        <v>500</v>
      </c>
      <c r="D31" s="80">
        <f>'Year 3'!Q100</f>
        <v>500</v>
      </c>
      <c r="E31" s="80">
        <f>'Year 4'!Q100</f>
        <v>500</v>
      </c>
      <c r="F31" s="80">
        <f>'Year 5'!Q100</f>
        <v>500</v>
      </c>
    </row>
    <row r="32" spans="1:6" x14ac:dyDescent="0.25">
      <c r="A32" t="s">
        <v>94</v>
      </c>
      <c r="B32" s="80">
        <v>0</v>
      </c>
      <c r="C32" s="80">
        <v>0</v>
      </c>
      <c r="D32" s="80">
        <f>'Year 3'!Q101</f>
        <v>2766.1551512000005</v>
      </c>
      <c r="E32" s="80">
        <f>'Year 4'!Q101</f>
        <v>2766.1551512000005</v>
      </c>
      <c r="F32" s="80">
        <f>'Year 5'!Q101</f>
        <v>2766.1551512000005</v>
      </c>
    </row>
    <row r="33" spans="1:25" x14ac:dyDescent="0.25">
      <c r="A33" t="s">
        <v>8</v>
      </c>
      <c r="B33" s="80">
        <f>'Year 1'!Q101</f>
        <v>1200</v>
      </c>
      <c r="C33" s="80">
        <f>'Year 2'!Q101</f>
        <v>1200</v>
      </c>
      <c r="D33" s="80">
        <f>'Year 3'!Q102</f>
        <v>1200</v>
      </c>
      <c r="E33" s="80">
        <f>'Year 4'!Q102</f>
        <v>1200</v>
      </c>
      <c r="F33" s="80">
        <f>'Year 5'!Q102</f>
        <v>1200</v>
      </c>
    </row>
    <row r="34" spans="1:25" x14ac:dyDescent="0.25">
      <c r="A34" s="82" t="s">
        <v>177</v>
      </c>
      <c r="B34" s="80">
        <f>'Year 1'!Q103</f>
        <v>54994.062399999995</v>
      </c>
      <c r="C34" s="80">
        <f>'Year 2'!Q103</f>
        <v>54994.062399999995</v>
      </c>
      <c r="D34" s="80">
        <f>'Year 3'!Q104</f>
        <v>58089.25817519999</v>
      </c>
      <c r="E34" s="80">
        <f>'Year 4'!Q104</f>
        <v>58089.25817519999</v>
      </c>
      <c r="F34" s="80">
        <f>'Year 5'!Q104</f>
        <v>58089.25817519999</v>
      </c>
    </row>
    <row r="35" spans="1:25" x14ac:dyDescent="0.25">
      <c r="A35" s="81"/>
      <c r="B35" s="80"/>
      <c r="C35" s="80"/>
      <c r="D35" s="80"/>
      <c r="E35" s="80"/>
      <c r="F35" s="80"/>
    </row>
    <row r="36" spans="1:25" x14ac:dyDescent="0.25">
      <c r="A36" s="55" t="s">
        <v>178</v>
      </c>
      <c r="B36" s="80"/>
      <c r="C36" s="80"/>
      <c r="D36" s="80"/>
      <c r="E36" s="80"/>
      <c r="F36" s="80"/>
    </row>
    <row r="37" spans="1:25" x14ac:dyDescent="0.25">
      <c r="A37" s="82" t="s">
        <v>107</v>
      </c>
      <c r="B37" s="80">
        <f>'Year 1'!Q111</f>
        <v>3200.2976000000081</v>
      </c>
      <c r="C37" s="80">
        <f>'Year 2'!Q111</f>
        <v>11856.489600000008</v>
      </c>
      <c r="D37" s="80">
        <f>'Year 3'!Q112</f>
        <v>14150.141824800005</v>
      </c>
      <c r="E37" s="80">
        <f>'Year 4'!Q112</f>
        <v>6659.2218248000017</v>
      </c>
      <c r="F37" s="80">
        <f>'Year 5'!Q112</f>
        <v>9699.3018247999989</v>
      </c>
      <c r="G37" s="83"/>
      <c r="H37" s="83"/>
      <c r="I37" s="83"/>
      <c r="J37" s="83"/>
      <c r="K37" s="83"/>
      <c r="L37" s="83"/>
      <c r="M37" s="83"/>
      <c r="N37" s="83"/>
      <c r="O37" s="12"/>
      <c r="P37" s="12"/>
      <c r="Q37" s="12"/>
      <c r="R37" s="12"/>
      <c r="S37" s="12"/>
      <c r="T37" s="12"/>
      <c r="U37" s="12"/>
      <c r="V37" s="12"/>
      <c r="W37" s="12"/>
      <c r="X37" s="12"/>
      <c r="Y37" s="12"/>
    </row>
    <row r="38" spans="1:25" x14ac:dyDescent="0.25">
      <c r="A38" s="82" t="s">
        <v>102</v>
      </c>
      <c r="B38" s="80">
        <f>'Year 1'!Q111</f>
        <v>3200.2976000000081</v>
      </c>
      <c r="C38" s="80">
        <f>B37+C37</f>
        <v>15056.787200000017</v>
      </c>
      <c r="D38" s="80">
        <f>B37+C37+D37</f>
        <v>29206.929024800022</v>
      </c>
      <c r="E38" s="80">
        <f>B37+C37+D37+E37</f>
        <v>35866.150849600024</v>
      </c>
      <c r="F38" s="80">
        <f>B37+C37+D37+E37+F37</f>
        <v>45565.452674400025</v>
      </c>
      <c r="G38" s="83"/>
      <c r="H38" s="83"/>
      <c r="I38" s="83"/>
      <c r="J38" s="83"/>
      <c r="K38" s="83"/>
      <c r="L38" s="83"/>
      <c r="M38" s="83"/>
      <c r="N38" s="83"/>
      <c r="O38" s="12"/>
      <c r="P38" s="12"/>
      <c r="Q38" s="12"/>
      <c r="R38" s="12"/>
      <c r="S38" s="12"/>
      <c r="T38" s="12"/>
      <c r="U38" s="12"/>
      <c r="V38" s="12"/>
      <c r="W38" s="12"/>
      <c r="X38" s="12"/>
      <c r="Y38" s="12"/>
    </row>
    <row r="39" spans="1:25" x14ac:dyDescent="0.25">
      <c r="A39" s="20"/>
      <c r="B39" s="83"/>
      <c r="C39" s="83"/>
      <c r="D39" s="83"/>
      <c r="E39" s="83"/>
      <c r="F39" s="83"/>
      <c r="G39" s="83"/>
      <c r="H39" s="83"/>
      <c r="I39" s="83"/>
      <c r="J39" s="83"/>
      <c r="K39" s="83"/>
      <c r="L39" s="83"/>
      <c r="M39" s="83"/>
      <c r="N39" s="83"/>
    </row>
    <row r="40" spans="1:25" x14ac:dyDescent="0.25">
      <c r="A40" s="55"/>
      <c r="B40" s="83"/>
      <c r="C40" s="83"/>
      <c r="D40" s="83"/>
      <c r="E40" s="83"/>
      <c r="F40" s="83"/>
      <c r="G40" s="83"/>
      <c r="H40" s="83"/>
      <c r="I40" s="83"/>
      <c r="J40" s="83"/>
      <c r="K40" s="83"/>
      <c r="L40" s="83"/>
      <c r="M40" s="83"/>
      <c r="N40" s="83"/>
    </row>
    <row r="41" spans="1:25" x14ac:dyDescent="0.25">
      <c r="A41" s="82"/>
      <c r="B41" s="80"/>
      <c r="C41" s="80"/>
      <c r="D41" s="80"/>
      <c r="E41" s="80"/>
      <c r="F41" s="80"/>
    </row>
    <row r="42" spans="1:25" x14ac:dyDescent="0.25">
      <c r="A42" s="82"/>
      <c r="B42" s="80"/>
      <c r="C42" s="80"/>
      <c r="D42" s="80"/>
      <c r="E42" s="80"/>
      <c r="F42" s="8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topLeftCell="A10" zoomScale="80" zoomScaleNormal="80" zoomScaleSheetLayoutView="100" workbookViewId="0">
      <selection activeCell="D16" sqref="D16:O16"/>
    </sheetView>
  </sheetViews>
  <sheetFormatPr defaultRowHeight="15" x14ac:dyDescent="0.25"/>
  <cols>
    <col min="1" max="1" width="41.7109375" customWidth="1"/>
    <col min="2" max="2" width="42.7109375" customWidth="1"/>
    <col min="3" max="3" width="39.7109375" style="37" customWidth="1"/>
    <col min="4" max="15" width="12.7109375" customWidth="1"/>
    <col min="16" max="16" width="12.7109375" style="1" customWidth="1"/>
    <col min="17" max="17" width="14.28515625" customWidth="1"/>
  </cols>
  <sheetData>
    <row r="1" spans="1:18" ht="23.25" x14ac:dyDescent="0.35">
      <c r="A1" s="10" t="s">
        <v>108</v>
      </c>
      <c r="B1" s="5"/>
      <c r="C1" s="42"/>
    </row>
    <row r="2" spans="1:18" ht="23.25" x14ac:dyDescent="0.35">
      <c r="A2" s="10"/>
      <c r="B2" s="5"/>
      <c r="C2" s="42"/>
      <c r="F2" t="s">
        <v>42</v>
      </c>
    </row>
    <row r="3" spans="1:18" s="1" customFormat="1" ht="15" customHeight="1" x14ac:dyDescent="0.35">
      <c r="A3" s="10"/>
      <c r="B3" s="1" t="s">
        <v>21</v>
      </c>
      <c r="C3" s="55" t="s">
        <v>5</v>
      </c>
      <c r="D3" s="41">
        <v>2023</v>
      </c>
      <c r="E3" s="15"/>
      <c r="F3" s="23"/>
      <c r="G3" s="23"/>
      <c r="H3" s="23"/>
      <c r="I3" s="23"/>
      <c r="J3" s="23"/>
      <c r="K3" s="23"/>
      <c r="L3" s="23"/>
      <c r="M3" s="23"/>
      <c r="N3" s="23"/>
      <c r="O3" s="23"/>
      <c r="P3" s="23"/>
      <c r="Q3" s="25"/>
      <c r="R3" s="25"/>
    </row>
    <row r="4" spans="1:18" s="1" customFormat="1" ht="77.45" customHeight="1" x14ac:dyDescent="0.35">
      <c r="A4" s="10"/>
      <c r="B4"/>
      <c r="C4" s="37" t="s">
        <v>181</v>
      </c>
      <c r="D4" s="1" t="s">
        <v>9</v>
      </c>
      <c r="E4" s="15" t="s">
        <v>10</v>
      </c>
      <c r="F4" s="23" t="s">
        <v>11</v>
      </c>
      <c r="G4" s="23" t="s">
        <v>12</v>
      </c>
      <c r="H4" s="23" t="s">
        <v>13</v>
      </c>
      <c r="I4" s="23" t="s">
        <v>14</v>
      </c>
      <c r="J4" s="23" t="s">
        <v>15</v>
      </c>
      <c r="K4" s="23" t="s">
        <v>16</v>
      </c>
      <c r="L4" s="23" t="s">
        <v>17</v>
      </c>
      <c r="M4" s="23" t="s">
        <v>18</v>
      </c>
      <c r="N4" s="23" t="s">
        <v>19</v>
      </c>
      <c r="O4" s="23" t="s">
        <v>20</v>
      </c>
      <c r="P4" s="23"/>
      <c r="Q4" s="25" t="s">
        <v>45</v>
      </c>
      <c r="R4" s="25"/>
    </row>
    <row r="5" spans="1:18" s="1" customFormat="1" ht="15" customHeight="1" x14ac:dyDescent="0.35">
      <c r="A5" s="10"/>
      <c r="B5" t="s">
        <v>34</v>
      </c>
      <c r="C5" s="37"/>
      <c r="D5" s="14">
        <v>5</v>
      </c>
      <c r="E5" s="16">
        <v>4</v>
      </c>
      <c r="F5" s="26">
        <v>4</v>
      </c>
      <c r="G5" s="27">
        <v>5</v>
      </c>
      <c r="H5" s="27">
        <v>4</v>
      </c>
      <c r="I5" s="27">
        <v>4</v>
      </c>
      <c r="J5" s="27">
        <v>5</v>
      </c>
      <c r="K5" s="27">
        <v>4</v>
      </c>
      <c r="L5" s="27">
        <v>5</v>
      </c>
      <c r="M5" s="27">
        <v>4</v>
      </c>
      <c r="N5" s="27">
        <v>4</v>
      </c>
      <c r="O5" s="27">
        <v>5</v>
      </c>
      <c r="P5" s="23"/>
      <c r="Q5" s="25"/>
      <c r="R5" s="25"/>
    </row>
    <row r="6" spans="1:18" s="1" customFormat="1" ht="15" customHeight="1" x14ac:dyDescent="0.25">
      <c r="A6"/>
      <c r="B6" s="20" t="s">
        <v>43</v>
      </c>
      <c r="C6" s="37" t="s">
        <v>44</v>
      </c>
      <c r="D6" s="14">
        <f>(12*7)*D5</f>
        <v>420</v>
      </c>
      <c r="E6" s="14">
        <f t="shared" ref="E6:H6" si="0">(12*7)*E5</f>
        <v>336</v>
      </c>
      <c r="F6" s="14">
        <f t="shared" si="0"/>
        <v>336</v>
      </c>
      <c r="G6" s="14">
        <f t="shared" si="0"/>
        <v>420</v>
      </c>
      <c r="H6" s="14">
        <f t="shared" si="0"/>
        <v>336</v>
      </c>
      <c r="I6" s="14">
        <f t="shared" ref="I6" si="1">(12*7)*I5</f>
        <v>336</v>
      </c>
      <c r="J6" s="14">
        <f t="shared" ref="J6" si="2">(12*7)*J5</f>
        <v>420</v>
      </c>
      <c r="K6" s="14">
        <f t="shared" ref="K6:L6" si="3">(12*7)*K5</f>
        <v>336</v>
      </c>
      <c r="L6" s="14">
        <f t="shared" si="3"/>
        <v>420</v>
      </c>
      <c r="M6" s="14">
        <f t="shared" ref="M6" si="4">(12*7)*M5</f>
        <v>336</v>
      </c>
      <c r="N6" s="14">
        <f t="shared" ref="N6" si="5">(12*7)*N5</f>
        <v>336</v>
      </c>
      <c r="O6" s="14">
        <f t="shared" ref="O6" si="6">(12*7)*O5</f>
        <v>420</v>
      </c>
      <c r="P6" s="23"/>
      <c r="Q6" s="25"/>
      <c r="R6" s="25"/>
    </row>
    <row r="7" spans="1:18" s="1" customFormat="1" ht="15" customHeight="1" x14ac:dyDescent="0.25">
      <c r="A7"/>
      <c r="B7"/>
      <c r="C7" s="37"/>
      <c r="D7" s="14"/>
      <c r="E7" s="16"/>
      <c r="F7" s="26"/>
      <c r="G7" s="27"/>
      <c r="H7" s="27"/>
      <c r="I7" s="27"/>
      <c r="J7" s="27"/>
      <c r="K7" s="27"/>
      <c r="L7" s="27"/>
      <c r="M7" s="27"/>
      <c r="N7" s="27"/>
      <c r="O7" s="27"/>
      <c r="P7" s="23"/>
      <c r="Q7" s="25"/>
      <c r="R7" s="25"/>
    </row>
    <row r="8" spans="1:18" s="1" customFormat="1" ht="15" customHeight="1" x14ac:dyDescent="0.25">
      <c r="A8" s="18" t="s">
        <v>51</v>
      </c>
      <c r="B8" s="20"/>
      <c r="C8" s="37"/>
      <c r="D8" s="14"/>
      <c r="E8" s="16"/>
      <c r="F8" s="26"/>
      <c r="G8" s="27"/>
      <c r="H8" s="27"/>
      <c r="I8" s="27"/>
      <c r="J8" s="27"/>
      <c r="K8" s="27"/>
      <c r="L8" s="27"/>
      <c r="M8" s="27"/>
      <c r="N8" s="27"/>
      <c r="O8" s="27"/>
      <c r="P8" s="23"/>
      <c r="Q8" s="25"/>
      <c r="R8" s="25"/>
    </row>
    <row r="9" spans="1:18" s="1" customFormat="1" ht="60" x14ac:dyDescent="0.25">
      <c r="A9" s="77" t="s">
        <v>77</v>
      </c>
      <c r="B9" s="94" t="s">
        <v>109</v>
      </c>
      <c r="C9" s="95" t="s">
        <v>143</v>
      </c>
      <c r="D9" s="97">
        <f>(9*0.7)+(15*0.3)</f>
        <v>10.8</v>
      </c>
      <c r="E9" s="97">
        <f t="shared" ref="E9:O9" si="7">(9*0.7)+(15*0.3)</f>
        <v>10.8</v>
      </c>
      <c r="F9" s="97">
        <f t="shared" si="7"/>
        <v>10.8</v>
      </c>
      <c r="G9" s="97">
        <f t="shared" si="7"/>
        <v>10.8</v>
      </c>
      <c r="H9" s="97">
        <f t="shared" si="7"/>
        <v>10.8</v>
      </c>
      <c r="I9" s="97">
        <f t="shared" si="7"/>
        <v>10.8</v>
      </c>
      <c r="J9" s="97">
        <f t="shared" si="7"/>
        <v>10.8</v>
      </c>
      <c r="K9" s="97">
        <f t="shared" si="7"/>
        <v>10.8</v>
      </c>
      <c r="L9" s="97">
        <f t="shared" si="7"/>
        <v>10.8</v>
      </c>
      <c r="M9" s="97">
        <f t="shared" si="7"/>
        <v>10.8</v>
      </c>
      <c r="N9" s="97">
        <f t="shared" si="7"/>
        <v>10.8</v>
      </c>
      <c r="O9" s="97">
        <f t="shared" si="7"/>
        <v>10.8</v>
      </c>
      <c r="P9" s="23"/>
      <c r="Q9" s="25"/>
      <c r="R9" s="25"/>
    </row>
    <row r="10" spans="1:18" s="1" customFormat="1" ht="75" x14ac:dyDescent="0.25">
      <c r="A10" s="77"/>
      <c r="B10" s="94" t="s">
        <v>110</v>
      </c>
      <c r="C10" s="96" t="s">
        <v>137</v>
      </c>
      <c r="D10" s="111">
        <v>0.1</v>
      </c>
      <c r="E10" s="111">
        <v>0.1</v>
      </c>
      <c r="F10" s="111">
        <v>0.1</v>
      </c>
      <c r="G10" s="111">
        <v>0.1</v>
      </c>
      <c r="H10" s="111">
        <v>0.1</v>
      </c>
      <c r="I10" s="111">
        <v>0.1</v>
      </c>
      <c r="J10" s="111">
        <v>0.1</v>
      </c>
      <c r="K10" s="111">
        <v>0.1</v>
      </c>
      <c r="L10" s="111">
        <v>0.1</v>
      </c>
      <c r="M10" s="111">
        <v>0.1</v>
      </c>
      <c r="N10" s="111">
        <v>0.1</v>
      </c>
      <c r="O10" s="111">
        <v>0.1</v>
      </c>
      <c r="P10" s="23"/>
      <c r="Q10" s="25"/>
      <c r="R10" s="25"/>
    </row>
    <row r="11" spans="1:18" s="1" customFormat="1" ht="15.75" x14ac:dyDescent="0.25">
      <c r="A11" s="18"/>
      <c r="B11" s="94"/>
      <c r="C11" s="95"/>
      <c r="D11" s="14"/>
      <c r="E11" s="16"/>
      <c r="F11" s="26"/>
      <c r="G11" s="27"/>
      <c r="H11" s="27"/>
      <c r="I11" s="27"/>
      <c r="J11" s="27"/>
      <c r="K11" s="27"/>
      <c r="L11" s="27"/>
      <c r="M11" s="27"/>
      <c r="N11" s="27"/>
      <c r="O11" s="27"/>
      <c r="P11" s="23"/>
      <c r="Q11" s="25"/>
      <c r="R11" s="25"/>
    </row>
    <row r="12" spans="1:18" s="1" customFormat="1" ht="75" x14ac:dyDescent="0.25">
      <c r="A12" s="18"/>
      <c r="B12" s="94" t="s">
        <v>111</v>
      </c>
      <c r="C12" s="95" t="s">
        <v>144</v>
      </c>
      <c r="D12" s="97">
        <f>(9*0.7)+(15*0.3)</f>
        <v>10.8</v>
      </c>
      <c r="E12" s="97">
        <f t="shared" ref="E12:O12" si="8">(9*0.7)+(15*0.3)</f>
        <v>10.8</v>
      </c>
      <c r="F12" s="97">
        <f t="shared" si="8"/>
        <v>10.8</v>
      </c>
      <c r="G12" s="97">
        <f t="shared" si="8"/>
        <v>10.8</v>
      </c>
      <c r="H12" s="97">
        <f t="shared" si="8"/>
        <v>10.8</v>
      </c>
      <c r="I12" s="97">
        <f t="shared" si="8"/>
        <v>10.8</v>
      </c>
      <c r="J12" s="97">
        <f t="shared" si="8"/>
        <v>10.8</v>
      </c>
      <c r="K12" s="97">
        <f t="shared" si="8"/>
        <v>10.8</v>
      </c>
      <c r="L12" s="97">
        <f t="shared" si="8"/>
        <v>10.8</v>
      </c>
      <c r="M12" s="97">
        <f t="shared" si="8"/>
        <v>10.8</v>
      </c>
      <c r="N12" s="97">
        <f t="shared" si="8"/>
        <v>10.8</v>
      </c>
      <c r="O12" s="97">
        <f t="shared" si="8"/>
        <v>10.8</v>
      </c>
      <c r="P12" s="23"/>
      <c r="Q12" s="25"/>
      <c r="R12" s="25"/>
    </row>
    <row r="13" spans="1:18" s="1" customFormat="1" ht="34.5" customHeight="1" x14ac:dyDescent="0.25">
      <c r="A13" s="18"/>
      <c r="B13" s="94" t="s">
        <v>112</v>
      </c>
      <c r="C13" s="96" t="s">
        <v>139</v>
      </c>
      <c r="D13" s="111">
        <v>0.1</v>
      </c>
      <c r="E13" s="111">
        <v>0.1</v>
      </c>
      <c r="F13" s="111">
        <v>0.1</v>
      </c>
      <c r="G13" s="111">
        <v>0.1</v>
      </c>
      <c r="H13" s="111">
        <v>0.1</v>
      </c>
      <c r="I13" s="111">
        <v>0.1</v>
      </c>
      <c r="J13" s="111">
        <v>0.1</v>
      </c>
      <c r="K13" s="111">
        <v>0.1</v>
      </c>
      <c r="L13" s="111">
        <v>0.1</v>
      </c>
      <c r="M13" s="111">
        <v>0.1</v>
      </c>
      <c r="N13" s="111">
        <v>0.1</v>
      </c>
      <c r="O13" s="111">
        <v>0.1</v>
      </c>
      <c r="P13" s="23"/>
      <c r="Q13" s="25"/>
      <c r="R13" s="25"/>
    </row>
    <row r="14" spans="1:18" s="1" customFormat="1" ht="15.75" x14ac:dyDescent="0.25">
      <c r="A14" s="18"/>
      <c r="B14" s="94"/>
      <c r="C14" s="95"/>
      <c r="D14" s="14"/>
      <c r="E14" s="16"/>
      <c r="F14" s="26"/>
      <c r="G14" s="27"/>
      <c r="H14" s="27"/>
      <c r="I14" s="27"/>
      <c r="J14" s="27"/>
      <c r="K14" s="27"/>
      <c r="L14" s="27"/>
      <c r="M14" s="27"/>
      <c r="N14" s="27"/>
      <c r="O14" s="27"/>
      <c r="P14" s="23"/>
      <c r="Q14" s="25"/>
      <c r="R14" s="25"/>
    </row>
    <row r="15" spans="1:18" s="1" customFormat="1" ht="105" x14ac:dyDescent="0.25">
      <c r="A15" s="18"/>
      <c r="B15" s="94" t="s">
        <v>113</v>
      </c>
      <c r="C15" s="95" t="s">
        <v>145</v>
      </c>
      <c r="D15" s="97">
        <f>(10*0.7)+(16*0.3)</f>
        <v>11.8</v>
      </c>
      <c r="E15" s="97">
        <f t="shared" ref="E15:O15" si="9">(10*0.7)+(16*0.3)</f>
        <v>11.8</v>
      </c>
      <c r="F15" s="97">
        <f t="shared" si="9"/>
        <v>11.8</v>
      </c>
      <c r="G15" s="97">
        <f t="shared" si="9"/>
        <v>11.8</v>
      </c>
      <c r="H15" s="97">
        <f t="shared" si="9"/>
        <v>11.8</v>
      </c>
      <c r="I15" s="97">
        <f t="shared" si="9"/>
        <v>11.8</v>
      </c>
      <c r="J15" s="97">
        <f t="shared" si="9"/>
        <v>11.8</v>
      </c>
      <c r="K15" s="97">
        <f t="shared" si="9"/>
        <v>11.8</v>
      </c>
      <c r="L15" s="97">
        <f t="shared" si="9"/>
        <v>11.8</v>
      </c>
      <c r="M15" s="97">
        <f t="shared" si="9"/>
        <v>11.8</v>
      </c>
      <c r="N15" s="97">
        <f t="shared" si="9"/>
        <v>11.8</v>
      </c>
      <c r="O15" s="97">
        <f t="shared" si="9"/>
        <v>11.8</v>
      </c>
      <c r="P15" s="23"/>
      <c r="Q15" s="25"/>
      <c r="R15" s="25"/>
    </row>
    <row r="16" spans="1:18" s="1" customFormat="1" ht="15.75" x14ac:dyDescent="0.25">
      <c r="A16" s="18"/>
      <c r="B16" s="94" t="s">
        <v>114</v>
      </c>
      <c r="C16" s="96" t="s">
        <v>115</v>
      </c>
      <c r="D16" s="111">
        <v>0.1</v>
      </c>
      <c r="E16" s="111">
        <v>0.1</v>
      </c>
      <c r="F16" s="111">
        <v>0.1</v>
      </c>
      <c r="G16" s="111">
        <v>0.1</v>
      </c>
      <c r="H16" s="111">
        <v>0.1</v>
      </c>
      <c r="I16" s="111">
        <v>0.1</v>
      </c>
      <c r="J16" s="111">
        <v>0.1</v>
      </c>
      <c r="K16" s="111">
        <v>0.1</v>
      </c>
      <c r="L16" s="111">
        <v>0.1</v>
      </c>
      <c r="M16" s="111">
        <v>0.1</v>
      </c>
      <c r="N16" s="111">
        <v>0.1</v>
      </c>
      <c r="O16" s="111">
        <v>0.1</v>
      </c>
      <c r="P16" s="23"/>
      <c r="Q16" s="25"/>
      <c r="R16" s="25"/>
    </row>
    <row r="17" spans="1:18" s="1" customFormat="1" ht="15.75" x14ac:dyDescent="0.25">
      <c r="A17" s="18"/>
      <c r="B17" s="94"/>
      <c r="C17" s="95"/>
      <c r="D17" s="14"/>
      <c r="E17" s="16"/>
      <c r="F17" s="26"/>
      <c r="G17" s="27"/>
      <c r="H17" s="27"/>
      <c r="I17" s="27"/>
      <c r="J17" s="27"/>
      <c r="K17" s="27"/>
      <c r="L17" s="27"/>
      <c r="M17" s="27"/>
      <c r="N17" s="27"/>
      <c r="O17" s="27"/>
      <c r="P17" s="23"/>
      <c r="Q17" s="25"/>
      <c r="R17" s="25"/>
    </row>
    <row r="18" spans="1:18" s="1" customFormat="1" ht="16.5" thickBot="1" x14ac:dyDescent="0.3">
      <c r="A18" s="18"/>
      <c r="B18" s="72" t="s">
        <v>64</v>
      </c>
      <c r="C18" s="51"/>
      <c r="D18" s="73">
        <f>((D6*D10)*D9)+((D6*D13)*D12)+((D6*D16)*D15)</f>
        <v>1402.8000000000002</v>
      </c>
      <c r="E18" s="73">
        <f t="shared" ref="E18:O18" si="10">((E6*E10)*E9)+((E6*E13)*E12)+((E6*E16)*E15)</f>
        <v>1122.2400000000002</v>
      </c>
      <c r="F18" s="73">
        <f t="shared" si="10"/>
        <v>1122.2400000000002</v>
      </c>
      <c r="G18" s="73">
        <f t="shared" si="10"/>
        <v>1402.8000000000002</v>
      </c>
      <c r="H18" s="73">
        <f t="shared" si="10"/>
        <v>1122.2400000000002</v>
      </c>
      <c r="I18" s="73">
        <f t="shared" si="10"/>
        <v>1122.2400000000002</v>
      </c>
      <c r="J18" s="73">
        <f t="shared" si="10"/>
        <v>1402.8000000000002</v>
      </c>
      <c r="K18" s="73">
        <f t="shared" si="10"/>
        <v>1122.2400000000002</v>
      </c>
      <c r="L18" s="73">
        <f t="shared" si="10"/>
        <v>1402.8000000000002</v>
      </c>
      <c r="M18" s="73">
        <f t="shared" si="10"/>
        <v>1122.2400000000002</v>
      </c>
      <c r="N18" s="73">
        <f t="shared" si="10"/>
        <v>1122.2400000000002</v>
      </c>
      <c r="O18" s="73">
        <f t="shared" si="10"/>
        <v>1402.8000000000002</v>
      </c>
      <c r="P18" s="71"/>
      <c r="Q18" s="71">
        <f>SUM(D18:O18)</f>
        <v>14869.68</v>
      </c>
      <c r="R18" s="25"/>
    </row>
    <row r="19" spans="1:18" s="1" customFormat="1" ht="15.75" x14ac:dyDescent="0.25">
      <c r="A19" s="18"/>
      <c r="B19" s="94"/>
      <c r="C19" s="95"/>
      <c r="D19" s="14"/>
      <c r="E19" s="16"/>
      <c r="F19" s="26"/>
      <c r="G19" s="27"/>
      <c r="H19" s="27"/>
      <c r="I19" s="27"/>
      <c r="J19" s="27"/>
      <c r="K19" s="27"/>
      <c r="L19" s="27"/>
      <c r="M19" s="27"/>
      <c r="N19" s="27"/>
      <c r="O19" s="27"/>
      <c r="P19" s="23"/>
      <c r="Q19" s="25"/>
      <c r="R19" s="25"/>
    </row>
    <row r="20" spans="1:18" s="1" customFormat="1" ht="45" x14ac:dyDescent="0.25">
      <c r="A20" s="99" t="s">
        <v>78</v>
      </c>
      <c r="B20" s="20" t="s">
        <v>116</v>
      </c>
      <c r="C20" s="37" t="s">
        <v>138</v>
      </c>
      <c r="D20" s="97">
        <v>100</v>
      </c>
      <c r="E20" s="97">
        <v>100</v>
      </c>
      <c r="F20" s="97">
        <v>100</v>
      </c>
      <c r="G20" s="97">
        <v>100</v>
      </c>
      <c r="H20" s="97">
        <v>100</v>
      </c>
      <c r="I20" s="97">
        <v>100</v>
      </c>
      <c r="J20" s="97">
        <v>100</v>
      </c>
      <c r="K20" s="97">
        <v>100</v>
      </c>
      <c r="L20" s="97">
        <v>100</v>
      </c>
      <c r="M20" s="97">
        <v>100</v>
      </c>
      <c r="N20" s="97">
        <v>100</v>
      </c>
      <c r="O20" s="97">
        <v>100</v>
      </c>
      <c r="P20" s="23"/>
      <c r="Q20" s="25"/>
      <c r="R20" s="25"/>
    </row>
    <row r="21" spans="1:18" s="1" customFormat="1" ht="15.75" x14ac:dyDescent="0.25">
      <c r="A21" s="18"/>
      <c r="B21" s="20"/>
      <c r="C21" s="37"/>
      <c r="D21" s="14"/>
      <c r="E21" s="16"/>
      <c r="F21" s="26"/>
      <c r="G21" s="27"/>
      <c r="H21" s="27"/>
      <c r="I21" s="27"/>
      <c r="J21" s="27"/>
      <c r="K21" s="27"/>
      <c r="L21" s="27"/>
      <c r="M21" s="27"/>
      <c r="N21" s="27"/>
      <c r="O21" s="27"/>
      <c r="P21" s="23"/>
      <c r="Q21" s="25"/>
      <c r="R21" s="25"/>
    </row>
    <row r="22" spans="1:18" s="1" customFormat="1" ht="16.5" thickBot="1" x14ac:dyDescent="0.3">
      <c r="A22" s="18"/>
      <c r="B22" s="72" t="s">
        <v>65</v>
      </c>
      <c r="C22" s="98" t="s">
        <v>117</v>
      </c>
      <c r="D22" s="73">
        <f>D20</f>
        <v>100</v>
      </c>
      <c r="E22" s="73">
        <f t="shared" ref="E22:O22" si="11">E20</f>
        <v>100</v>
      </c>
      <c r="F22" s="73">
        <f t="shared" si="11"/>
        <v>100</v>
      </c>
      <c r="G22" s="73">
        <f t="shared" si="11"/>
        <v>100</v>
      </c>
      <c r="H22" s="73">
        <f t="shared" si="11"/>
        <v>100</v>
      </c>
      <c r="I22" s="73">
        <f t="shared" si="11"/>
        <v>100</v>
      </c>
      <c r="J22" s="73">
        <f t="shared" si="11"/>
        <v>100</v>
      </c>
      <c r="K22" s="73">
        <f t="shared" si="11"/>
        <v>100</v>
      </c>
      <c r="L22" s="73">
        <f t="shared" si="11"/>
        <v>100</v>
      </c>
      <c r="M22" s="73">
        <f t="shared" si="11"/>
        <v>100</v>
      </c>
      <c r="N22" s="73">
        <f t="shared" si="11"/>
        <v>100</v>
      </c>
      <c r="O22" s="73">
        <f t="shared" si="11"/>
        <v>100</v>
      </c>
      <c r="P22" s="71"/>
      <c r="Q22" s="71">
        <f>SUM(D22:O22)</f>
        <v>1200</v>
      </c>
      <c r="R22" s="25"/>
    </row>
    <row r="23" spans="1:18" s="1" customFormat="1" ht="15" customHeight="1" x14ac:dyDescent="0.25">
      <c r="A23" s="18"/>
      <c r="B23"/>
      <c r="C23" s="37"/>
      <c r="D23" s="14"/>
      <c r="E23" s="16"/>
      <c r="F23" s="26"/>
      <c r="G23" s="27"/>
      <c r="H23" s="27"/>
      <c r="I23" s="27"/>
      <c r="J23" s="27"/>
      <c r="K23" s="27"/>
      <c r="L23" s="27"/>
      <c r="M23" s="27"/>
      <c r="N23" s="27"/>
      <c r="O23" s="27"/>
      <c r="P23" s="23"/>
      <c r="Q23" s="25"/>
      <c r="R23" s="25"/>
    </row>
    <row r="24" spans="1:18" s="1" customFormat="1" ht="135" x14ac:dyDescent="0.25">
      <c r="A24" s="99" t="s">
        <v>79</v>
      </c>
      <c r="B24" t="s">
        <v>118</v>
      </c>
      <c r="C24" s="37" t="s">
        <v>146</v>
      </c>
      <c r="D24" s="97">
        <f>(12*0.8)+(18*0.2)</f>
        <v>13.200000000000001</v>
      </c>
      <c r="E24" s="97">
        <f t="shared" ref="E24:O24" si="12">(12*0.8)+(18*0.2)</f>
        <v>13.200000000000001</v>
      </c>
      <c r="F24" s="97">
        <f t="shared" si="12"/>
        <v>13.200000000000001</v>
      </c>
      <c r="G24" s="97">
        <f t="shared" si="12"/>
        <v>13.200000000000001</v>
      </c>
      <c r="H24" s="97">
        <f t="shared" si="12"/>
        <v>13.200000000000001</v>
      </c>
      <c r="I24" s="97">
        <f t="shared" si="12"/>
        <v>13.200000000000001</v>
      </c>
      <c r="J24" s="97">
        <f t="shared" si="12"/>
        <v>13.200000000000001</v>
      </c>
      <c r="K24" s="97">
        <f t="shared" si="12"/>
        <v>13.200000000000001</v>
      </c>
      <c r="L24" s="97">
        <f t="shared" si="12"/>
        <v>13.200000000000001</v>
      </c>
      <c r="M24" s="97">
        <f t="shared" si="12"/>
        <v>13.200000000000001</v>
      </c>
      <c r="N24" s="97">
        <f t="shared" si="12"/>
        <v>13.200000000000001</v>
      </c>
      <c r="O24" s="97">
        <f t="shared" si="12"/>
        <v>13.200000000000001</v>
      </c>
      <c r="P24" s="23"/>
      <c r="Q24" s="25"/>
      <c r="R24" s="25"/>
    </row>
    <row r="25" spans="1:18" s="1" customFormat="1" ht="15.75" x14ac:dyDescent="0.25">
      <c r="A25" s="18"/>
      <c r="B25" s="94" t="s">
        <v>119</v>
      </c>
      <c r="C25" s="96"/>
      <c r="D25" s="111">
        <v>0.2</v>
      </c>
      <c r="E25" s="111">
        <v>0.2</v>
      </c>
      <c r="F25" s="111">
        <v>0.2</v>
      </c>
      <c r="G25" s="111">
        <v>0.2</v>
      </c>
      <c r="H25" s="111">
        <v>0.2</v>
      </c>
      <c r="I25" s="111">
        <v>0.2</v>
      </c>
      <c r="J25" s="111">
        <v>0.2</v>
      </c>
      <c r="K25" s="111">
        <v>0.2</v>
      </c>
      <c r="L25" s="111">
        <v>0.2</v>
      </c>
      <c r="M25" s="111">
        <v>0.2</v>
      </c>
      <c r="N25" s="111">
        <v>0.2</v>
      </c>
      <c r="O25" s="111">
        <v>0.2</v>
      </c>
      <c r="P25" s="23"/>
      <c r="Q25" s="25"/>
      <c r="R25" s="25"/>
    </row>
    <row r="26" spans="1:18" s="1" customFormat="1" ht="15.75" x14ac:dyDescent="0.25">
      <c r="A26" s="77"/>
      <c r="B26"/>
      <c r="C26" s="50"/>
      <c r="D26" s="30"/>
      <c r="E26" s="30"/>
      <c r="F26" s="30"/>
      <c r="G26" s="30"/>
      <c r="H26" s="111"/>
      <c r="I26" s="30"/>
      <c r="J26" s="30"/>
      <c r="K26" s="30"/>
      <c r="L26" s="30"/>
      <c r="M26" s="30"/>
      <c r="N26" s="30"/>
      <c r="O26" s="30"/>
      <c r="P26" s="23"/>
      <c r="Q26" s="25"/>
      <c r="R26" s="25"/>
    </row>
    <row r="27" spans="1:18" s="1" customFormat="1" ht="30" x14ac:dyDescent="0.25">
      <c r="A27"/>
      <c r="B27" t="s">
        <v>120</v>
      </c>
      <c r="C27" s="95" t="s">
        <v>136</v>
      </c>
      <c r="D27" s="97">
        <v>9</v>
      </c>
      <c r="E27" s="97">
        <v>9</v>
      </c>
      <c r="F27" s="97">
        <v>9</v>
      </c>
      <c r="G27" s="97">
        <v>9</v>
      </c>
      <c r="H27" s="97">
        <v>9</v>
      </c>
      <c r="I27" s="97">
        <v>9</v>
      </c>
      <c r="J27" s="97">
        <v>9</v>
      </c>
      <c r="K27" s="97">
        <v>9</v>
      </c>
      <c r="L27" s="97">
        <v>9</v>
      </c>
      <c r="M27" s="97">
        <v>9</v>
      </c>
      <c r="N27" s="97">
        <v>9</v>
      </c>
      <c r="O27" s="97">
        <v>9</v>
      </c>
      <c r="P27"/>
      <c r="Q27"/>
      <c r="R27" s="25"/>
    </row>
    <row r="28" spans="1:18" s="1" customFormat="1" x14ac:dyDescent="0.25">
      <c r="A28"/>
      <c r="B28" s="94" t="s">
        <v>170</v>
      </c>
      <c r="C28" s="96"/>
      <c r="D28" s="111">
        <v>0.05</v>
      </c>
      <c r="E28" s="111">
        <v>0.05</v>
      </c>
      <c r="F28" s="111">
        <v>0.05</v>
      </c>
      <c r="G28" s="111">
        <v>0.05</v>
      </c>
      <c r="H28" s="111">
        <v>0.05</v>
      </c>
      <c r="I28" s="111">
        <v>0.05</v>
      </c>
      <c r="J28" s="111">
        <v>0.05</v>
      </c>
      <c r="K28" s="111">
        <v>0.05</v>
      </c>
      <c r="L28" s="111">
        <v>0.05</v>
      </c>
      <c r="M28" s="111">
        <v>0.05</v>
      </c>
      <c r="N28" s="111">
        <v>0.05</v>
      </c>
      <c r="O28" s="111">
        <v>0.05</v>
      </c>
      <c r="P28"/>
      <c r="Q28"/>
      <c r="R28" s="25"/>
    </row>
    <row r="29" spans="1:18" s="1" customFormat="1" x14ac:dyDescent="0.25">
      <c r="A29"/>
      <c r="B29"/>
      <c r="C29"/>
      <c r="D29"/>
      <c r="E29"/>
      <c r="F29"/>
      <c r="G29"/>
      <c r="H29"/>
      <c r="I29"/>
      <c r="J29"/>
      <c r="K29"/>
      <c r="L29"/>
      <c r="M29"/>
      <c r="N29"/>
      <c r="O29"/>
      <c r="P29"/>
      <c r="Q29"/>
      <c r="R29" s="25"/>
    </row>
    <row r="30" spans="1:18" s="1" customFormat="1" ht="15" customHeight="1" thickBot="1" x14ac:dyDescent="0.3">
      <c r="A30"/>
      <c r="B30" s="72" t="s">
        <v>66</v>
      </c>
      <c r="C30" s="72"/>
      <c r="D30" s="73">
        <f>((D6*D25)*D24)+((D6*D28)*D27)</f>
        <v>1297.8000000000002</v>
      </c>
      <c r="E30" s="73">
        <f t="shared" ref="E30:O30" si="13">((E6*E25)*E24)+((E6*E28)*E27)</f>
        <v>1038.24</v>
      </c>
      <c r="F30" s="73">
        <f t="shared" si="13"/>
        <v>1038.24</v>
      </c>
      <c r="G30" s="73">
        <f t="shared" si="13"/>
        <v>1297.8000000000002</v>
      </c>
      <c r="H30" s="73">
        <f t="shared" si="13"/>
        <v>1038.24</v>
      </c>
      <c r="I30" s="73">
        <f t="shared" si="13"/>
        <v>1038.24</v>
      </c>
      <c r="J30" s="73">
        <f t="shared" si="13"/>
        <v>1297.8000000000002</v>
      </c>
      <c r="K30" s="73">
        <f t="shared" si="13"/>
        <v>1038.24</v>
      </c>
      <c r="L30" s="73">
        <f t="shared" si="13"/>
        <v>1297.8000000000002</v>
      </c>
      <c r="M30" s="73">
        <f t="shared" si="13"/>
        <v>1038.24</v>
      </c>
      <c r="N30" s="73">
        <f t="shared" si="13"/>
        <v>1038.24</v>
      </c>
      <c r="O30" s="73">
        <f t="shared" si="13"/>
        <v>1297.8000000000002</v>
      </c>
      <c r="P30" s="71"/>
      <c r="Q30" s="71">
        <f>SUM(D30:O30)</f>
        <v>13756.68</v>
      </c>
      <c r="R30" s="25"/>
    </row>
    <row r="31" spans="1:18" s="1" customFormat="1" ht="15" customHeight="1" x14ac:dyDescent="0.25">
      <c r="A31"/>
      <c r="B31" s="8"/>
      <c r="C31" s="47"/>
      <c r="D31" s="31"/>
      <c r="E31" s="31"/>
      <c r="F31" s="31"/>
      <c r="G31" s="31"/>
      <c r="H31" s="31"/>
      <c r="I31" s="31"/>
      <c r="J31" s="31"/>
      <c r="K31" s="31"/>
      <c r="L31" s="31"/>
      <c r="M31" s="31"/>
      <c r="N31" s="31"/>
      <c r="O31" s="31"/>
      <c r="P31" s="34"/>
      <c r="Q31" s="38"/>
      <c r="R31" s="25"/>
    </row>
    <row r="32" spans="1:18" s="1" customFormat="1" ht="15" customHeight="1" x14ac:dyDescent="0.25">
      <c r="A32" s="18" t="s">
        <v>71</v>
      </c>
      <c r="B32" s="22"/>
      <c r="C32" s="47"/>
      <c r="D32" s="56"/>
      <c r="E32" s="56"/>
      <c r="F32" s="56"/>
      <c r="G32" s="31"/>
      <c r="H32" s="31"/>
      <c r="I32" s="31"/>
      <c r="J32" s="31"/>
      <c r="K32" s="31"/>
      <c r="L32" s="31"/>
      <c r="M32" s="31"/>
      <c r="N32" s="31"/>
      <c r="O32" s="31"/>
      <c r="P32" s="34"/>
      <c r="Q32" s="38"/>
      <c r="R32" s="25"/>
    </row>
    <row r="33" spans="1:18" s="1" customFormat="1" ht="105" x14ac:dyDescent="0.25">
      <c r="A33"/>
      <c r="B33" s="57" t="s">
        <v>76</v>
      </c>
      <c r="C33" s="76" t="s">
        <v>147</v>
      </c>
      <c r="D33" s="58">
        <v>6</v>
      </c>
      <c r="E33" s="58">
        <v>6</v>
      </c>
      <c r="F33" s="58">
        <v>6</v>
      </c>
      <c r="G33" s="58">
        <v>6</v>
      </c>
      <c r="H33" s="58">
        <v>6</v>
      </c>
      <c r="I33" s="58">
        <v>6</v>
      </c>
      <c r="J33" s="58">
        <v>6</v>
      </c>
      <c r="K33" s="58">
        <v>6</v>
      </c>
      <c r="L33" s="58">
        <v>6</v>
      </c>
      <c r="M33" s="58">
        <v>6</v>
      </c>
      <c r="N33" s="58">
        <v>6</v>
      </c>
      <c r="O33" s="58">
        <v>6</v>
      </c>
      <c r="P33" s="34"/>
      <c r="Q33" s="38"/>
      <c r="R33" s="25"/>
    </row>
    <row r="34" spans="1:18" s="1" customFormat="1" ht="42" customHeight="1" x14ac:dyDescent="0.25">
      <c r="A34"/>
      <c r="B34" s="59" t="s">
        <v>74</v>
      </c>
      <c r="C34" s="74" t="s">
        <v>75</v>
      </c>
      <c r="D34" s="58">
        <v>1</v>
      </c>
      <c r="E34" s="58">
        <v>1</v>
      </c>
      <c r="F34" s="58">
        <v>1</v>
      </c>
      <c r="G34" s="58">
        <v>1</v>
      </c>
      <c r="H34" s="58">
        <v>1</v>
      </c>
      <c r="I34" s="58">
        <v>1</v>
      </c>
      <c r="J34" s="58">
        <v>1</v>
      </c>
      <c r="K34" s="58">
        <v>1</v>
      </c>
      <c r="L34" s="58">
        <v>1</v>
      </c>
      <c r="M34" s="58">
        <v>1</v>
      </c>
      <c r="N34" s="58">
        <v>1</v>
      </c>
      <c r="O34" s="58">
        <v>1</v>
      </c>
      <c r="P34" s="34"/>
      <c r="Q34" s="38"/>
      <c r="R34" s="25"/>
    </row>
    <row r="35" spans="1:18" s="1" customFormat="1" ht="28.9" customHeight="1" x14ac:dyDescent="0.25">
      <c r="A35"/>
      <c r="B35" s="60" t="s">
        <v>82</v>
      </c>
      <c r="C35" s="75" t="s">
        <v>140</v>
      </c>
      <c r="D35" s="61">
        <v>40</v>
      </c>
      <c r="E35" s="61">
        <v>40</v>
      </c>
      <c r="F35" s="61">
        <v>40</v>
      </c>
      <c r="G35" s="61">
        <v>40</v>
      </c>
      <c r="H35" s="61">
        <v>40</v>
      </c>
      <c r="I35" s="61">
        <v>40</v>
      </c>
      <c r="J35" s="61">
        <v>40</v>
      </c>
      <c r="K35" s="61">
        <v>40</v>
      </c>
      <c r="L35" s="61">
        <v>40</v>
      </c>
      <c r="M35" s="61">
        <v>40</v>
      </c>
      <c r="N35" s="61">
        <v>40</v>
      </c>
      <c r="O35" s="61">
        <v>40</v>
      </c>
      <c r="R35" s="25"/>
    </row>
    <row r="36" spans="1:18" s="1" customFormat="1" ht="15" customHeight="1" x14ac:dyDescent="0.25">
      <c r="A36"/>
      <c r="B36" s="62" t="s">
        <v>73</v>
      </c>
      <c r="C36" s="63"/>
      <c r="D36" s="64">
        <f t="shared" ref="D36:O36" si="14">(D33*D5)*(D35*D34)</f>
        <v>1200</v>
      </c>
      <c r="E36" s="64">
        <f t="shared" si="14"/>
        <v>960</v>
      </c>
      <c r="F36" s="64">
        <f t="shared" si="14"/>
        <v>960</v>
      </c>
      <c r="G36" s="64">
        <f t="shared" si="14"/>
        <v>1200</v>
      </c>
      <c r="H36" s="64">
        <f t="shared" si="14"/>
        <v>960</v>
      </c>
      <c r="I36" s="64">
        <f t="shared" si="14"/>
        <v>960</v>
      </c>
      <c r="J36" s="64">
        <f t="shared" si="14"/>
        <v>1200</v>
      </c>
      <c r="K36" s="64">
        <f t="shared" si="14"/>
        <v>960</v>
      </c>
      <c r="L36" s="64">
        <f t="shared" si="14"/>
        <v>1200</v>
      </c>
      <c r="M36" s="64">
        <f t="shared" si="14"/>
        <v>960</v>
      </c>
      <c r="N36" s="64">
        <f t="shared" si="14"/>
        <v>960</v>
      </c>
      <c r="O36" s="64">
        <f t="shared" si="14"/>
        <v>1200</v>
      </c>
      <c r="R36" s="25"/>
    </row>
    <row r="37" spans="1:18" s="1" customFormat="1" ht="15" customHeight="1" x14ac:dyDescent="0.25">
      <c r="A37"/>
      <c r="B37" s="65"/>
      <c r="C37" s="66"/>
      <c r="D37" s="61"/>
      <c r="E37" s="61"/>
      <c r="F37" s="61"/>
      <c r="G37" s="61"/>
      <c r="H37" s="61"/>
      <c r="I37" s="61"/>
      <c r="J37" s="61"/>
      <c r="K37" s="61"/>
      <c r="L37" s="61"/>
      <c r="M37" s="61"/>
      <c r="N37" s="61"/>
      <c r="O37" s="61"/>
      <c r="R37" s="25"/>
    </row>
    <row r="38" spans="1:18" s="1" customFormat="1" ht="15" customHeight="1" x14ac:dyDescent="0.25">
      <c r="A38"/>
      <c r="B38" s="58" t="s">
        <v>121</v>
      </c>
      <c r="C38" s="67"/>
      <c r="D38" s="68">
        <v>35</v>
      </c>
      <c r="E38" s="68">
        <v>35</v>
      </c>
      <c r="F38" s="68">
        <v>35</v>
      </c>
      <c r="G38" s="68">
        <v>35</v>
      </c>
      <c r="H38" s="68">
        <v>35</v>
      </c>
      <c r="I38" s="68">
        <v>35</v>
      </c>
      <c r="J38" s="68">
        <v>35</v>
      </c>
      <c r="K38" s="68">
        <v>35</v>
      </c>
      <c r="L38" s="68">
        <v>35</v>
      </c>
      <c r="M38" s="68">
        <v>35</v>
      </c>
      <c r="N38" s="68">
        <v>35</v>
      </c>
      <c r="O38" s="68">
        <v>35</v>
      </c>
      <c r="R38" s="25"/>
    </row>
    <row r="39" spans="1:18" s="1" customFormat="1" ht="15" customHeight="1" x14ac:dyDescent="0.25">
      <c r="A39"/>
      <c r="B39" s="58" t="s">
        <v>69</v>
      </c>
      <c r="C39" s="67"/>
      <c r="D39" s="68">
        <f t="shared" ref="D39:O39" si="15">(D5*D33)*D38</f>
        <v>1050</v>
      </c>
      <c r="E39" s="68">
        <f t="shared" si="15"/>
        <v>840</v>
      </c>
      <c r="F39" s="68">
        <f t="shared" si="15"/>
        <v>840</v>
      </c>
      <c r="G39" s="68">
        <f t="shared" si="15"/>
        <v>1050</v>
      </c>
      <c r="H39" s="68">
        <f t="shared" si="15"/>
        <v>840</v>
      </c>
      <c r="I39" s="68">
        <f t="shared" si="15"/>
        <v>840</v>
      </c>
      <c r="J39" s="68">
        <f t="shared" si="15"/>
        <v>1050</v>
      </c>
      <c r="K39" s="68">
        <f t="shared" si="15"/>
        <v>840</v>
      </c>
      <c r="L39" s="68">
        <f t="shared" si="15"/>
        <v>1050</v>
      </c>
      <c r="M39" s="68">
        <f t="shared" si="15"/>
        <v>840</v>
      </c>
      <c r="N39" s="68">
        <f t="shared" si="15"/>
        <v>840</v>
      </c>
      <c r="O39" s="68">
        <f t="shared" si="15"/>
        <v>1050</v>
      </c>
      <c r="P39" s="34"/>
      <c r="Q39" s="38"/>
      <c r="R39" s="25"/>
    </row>
    <row r="40" spans="1:18" s="1" customFormat="1" ht="15" customHeight="1" thickBot="1" x14ac:dyDescent="0.3">
      <c r="A40"/>
      <c r="B40" s="69" t="s">
        <v>92</v>
      </c>
      <c r="C40" s="70"/>
      <c r="D40" s="71">
        <f>(D36-D39)</f>
        <v>150</v>
      </c>
      <c r="E40" s="71">
        <f t="shared" ref="E40:O40" si="16">(E36-E39)</f>
        <v>120</v>
      </c>
      <c r="F40" s="71">
        <f t="shared" si="16"/>
        <v>120</v>
      </c>
      <c r="G40" s="71">
        <f t="shared" si="16"/>
        <v>150</v>
      </c>
      <c r="H40" s="71">
        <f t="shared" si="16"/>
        <v>120</v>
      </c>
      <c r="I40" s="71">
        <f t="shared" si="16"/>
        <v>120</v>
      </c>
      <c r="J40" s="71">
        <f t="shared" si="16"/>
        <v>150</v>
      </c>
      <c r="K40" s="71">
        <f t="shared" si="16"/>
        <v>120</v>
      </c>
      <c r="L40" s="71">
        <f t="shared" si="16"/>
        <v>150</v>
      </c>
      <c r="M40" s="71">
        <f t="shared" si="16"/>
        <v>120</v>
      </c>
      <c r="N40" s="71">
        <f t="shared" si="16"/>
        <v>120</v>
      </c>
      <c r="O40" s="71">
        <f t="shared" si="16"/>
        <v>150</v>
      </c>
      <c r="P40" s="71"/>
      <c r="Q40" s="71">
        <f>SUM(D40:O40)</f>
        <v>1590</v>
      </c>
      <c r="R40" s="25"/>
    </row>
    <row r="41" spans="1:18" s="1" customFormat="1" ht="15" customHeight="1" x14ac:dyDescent="0.25">
      <c r="A41"/>
      <c r="B41" s="22"/>
      <c r="C41" s="47"/>
      <c r="D41" s="56"/>
      <c r="E41" s="56"/>
      <c r="F41" s="56"/>
      <c r="G41" s="31"/>
      <c r="H41" s="31"/>
      <c r="I41" s="31"/>
      <c r="J41" s="31"/>
      <c r="K41" s="31"/>
      <c r="L41" s="31"/>
      <c r="M41" s="31"/>
      <c r="N41" s="31"/>
      <c r="O41" s="31"/>
      <c r="P41" s="34"/>
      <c r="Q41" s="38"/>
      <c r="R41" s="25"/>
    </row>
    <row r="42" spans="1:18" s="1" customFormat="1" ht="15" customHeight="1" x14ac:dyDescent="0.25">
      <c r="A42" s="18" t="s">
        <v>72</v>
      </c>
      <c r="B42" s="22"/>
      <c r="C42" s="47"/>
      <c r="D42" s="56"/>
      <c r="E42" s="56"/>
      <c r="F42" s="56"/>
      <c r="G42" s="31"/>
      <c r="H42" s="31"/>
      <c r="I42" s="31"/>
      <c r="J42" s="31"/>
      <c r="K42" s="31"/>
      <c r="L42" s="31"/>
      <c r="M42" s="31"/>
      <c r="N42" s="31"/>
      <c r="O42" s="31"/>
      <c r="P42" s="34"/>
      <c r="Q42" s="38"/>
      <c r="R42" s="25"/>
    </row>
    <row r="43" spans="1:18" s="1" customFormat="1" ht="45" x14ac:dyDescent="0.25">
      <c r="A43"/>
      <c r="B43" s="57" t="s">
        <v>67</v>
      </c>
      <c r="C43" s="76" t="s">
        <v>148</v>
      </c>
      <c r="D43" s="58">
        <v>8</v>
      </c>
      <c r="E43" s="58">
        <v>8</v>
      </c>
      <c r="F43" s="58">
        <v>8</v>
      </c>
      <c r="G43" s="58">
        <v>8</v>
      </c>
      <c r="H43" s="58">
        <v>8</v>
      </c>
      <c r="I43" s="58">
        <v>8</v>
      </c>
      <c r="J43" s="58">
        <v>8</v>
      </c>
      <c r="K43" s="58">
        <v>8</v>
      </c>
      <c r="L43" s="58">
        <v>8</v>
      </c>
      <c r="M43" s="58">
        <v>8</v>
      </c>
      <c r="N43" s="58">
        <v>8</v>
      </c>
      <c r="O43" s="58">
        <v>8</v>
      </c>
      <c r="P43" s="34"/>
      <c r="Q43" s="38"/>
      <c r="R43" s="25"/>
    </row>
    <row r="44" spans="1:18" s="1" customFormat="1" ht="15" customHeight="1" x14ac:dyDescent="0.25">
      <c r="A44"/>
      <c r="B44" s="59" t="s">
        <v>81</v>
      </c>
      <c r="C44" s="59" t="s">
        <v>84</v>
      </c>
      <c r="D44" s="58">
        <v>8</v>
      </c>
      <c r="E44" s="58">
        <v>8</v>
      </c>
      <c r="F44" s="58">
        <v>8</v>
      </c>
      <c r="G44" s="58">
        <v>8</v>
      </c>
      <c r="H44" s="58">
        <v>8</v>
      </c>
      <c r="I44" s="58">
        <v>8</v>
      </c>
      <c r="J44" s="58">
        <v>8</v>
      </c>
      <c r="K44" s="58">
        <v>8</v>
      </c>
      <c r="L44" s="58">
        <v>8</v>
      </c>
      <c r="M44" s="58">
        <v>8</v>
      </c>
      <c r="N44" s="58">
        <v>8</v>
      </c>
      <c r="O44" s="58">
        <v>8</v>
      </c>
      <c r="P44" s="34"/>
      <c r="Q44" s="38"/>
      <c r="R44" s="25"/>
    </row>
    <row r="45" spans="1:18" s="1" customFormat="1" ht="49.5" customHeight="1" x14ac:dyDescent="0.25">
      <c r="A45"/>
      <c r="B45" s="60" t="s">
        <v>80</v>
      </c>
      <c r="C45" s="75" t="s">
        <v>85</v>
      </c>
      <c r="D45" s="61">
        <v>8</v>
      </c>
      <c r="E45" s="61">
        <v>8</v>
      </c>
      <c r="F45" s="61">
        <v>8</v>
      </c>
      <c r="G45" s="61">
        <v>8</v>
      </c>
      <c r="H45" s="61">
        <v>8</v>
      </c>
      <c r="I45" s="61">
        <v>8</v>
      </c>
      <c r="J45" s="61">
        <v>8</v>
      </c>
      <c r="K45" s="61">
        <v>8</v>
      </c>
      <c r="L45" s="61">
        <v>8</v>
      </c>
      <c r="M45" s="61">
        <v>8</v>
      </c>
      <c r="N45" s="61">
        <v>8</v>
      </c>
      <c r="O45" s="61">
        <v>8</v>
      </c>
    </row>
    <row r="46" spans="1:18" s="1" customFormat="1" ht="15" customHeight="1" x14ac:dyDescent="0.25">
      <c r="A46"/>
      <c r="B46" s="62" t="s">
        <v>68</v>
      </c>
      <c r="C46" s="63"/>
      <c r="D46" s="64">
        <f t="shared" ref="D46:O46" si="17">(D43*D5)*(D45*D44)</f>
        <v>2560</v>
      </c>
      <c r="E46" s="64">
        <f t="shared" si="17"/>
        <v>2048</v>
      </c>
      <c r="F46" s="64">
        <f t="shared" si="17"/>
        <v>2048</v>
      </c>
      <c r="G46" s="64">
        <f t="shared" si="17"/>
        <v>2560</v>
      </c>
      <c r="H46" s="64">
        <f t="shared" si="17"/>
        <v>2048</v>
      </c>
      <c r="I46" s="64">
        <f t="shared" si="17"/>
        <v>2048</v>
      </c>
      <c r="J46" s="64">
        <f t="shared" si="17"/>
        <v>2560</v>
      </c>
      <c r="K46" s="64">
        <f t="shared" si="17"/>
        <v>2048</v>
      </c>
      <c r="L46" s="64">
        <f t="shared" si="17"/>
        <v>2560</v>
      </c>
      <c r="M46" s="64">
        <f t="shared" si="17"/>
        <v>2048</v>
      </c>
      <c r="N46" s="64">
        <f t="shared" si="17"/>
        <v>2048</v>
      </c>
      <c r="O46" s="64">
        <f t="shared" si="17"/>
        <v>2560</v>
      </c>
    </row>
    <row r="47" spans="1:18" s="1" customFormat="1" ht="15" customHeight="1" x14ac:dyDescent="0.25">
      <c r="A47"/>
      <c r="B47" s="65"/>
      <c r="C47" s="66"/>
      <c r="D47" s="61"/>
      <c r="E47" s="61"/>
      <c r="F47" s="61"/>
      <c r="G47" s="61"/>
      <c r="H47" s="61"/>
      <c r="I47" s="61"/>
      <c r="J47" s="61"/>
      <c r="K47" s="61"/>
      <c r="L47" s="61"/>
      <c r="M47" s="61"/>
      <c r="N47" s="61"/>
      <c r="O47" s="61"/>
    </row>
    <row r="48" spans="1:18" s="1" customFormat="1" ht="30" customHeight="1" x14ac:dyDescent="0.25">
      <c r="A48"/>
      <c r="B48" s="65" t="s">
        <v>86</v>
      </c>
      <c r="C48" s="78" t="s">
        <v>89</v>
      </c>
      <c r="D48" s="61">
        <v>20</v>
      </c>
      <c r="E48" s="61">
        <v>20</v>
      </c>
      <c r="F48" s="61">
        <v>20</v>
      </c>
      <c r="G48" s="61">
        <v>20</v>
      </c>
      <c r="H48" s="61">
        <v>20</v>
      </c>
      <c r="I48" s="61">
        <v>20</v>
      </c>
      <c r="J48" s="61">
        <v>20</v>
      </c>
      <c r="K48" s="61">
        <v>20</v>
      </c>
      <c r="L48" s="61">
        <v>20</v>
      </c>
      <c r="M48" s="61">
        <v>20</v>
      </c>
      <c r="N48" s="61">
        <v>20</v>
      </c>
      <c r="O48" s="61">
        <v>20</v>
      </c>
    </row>
    <row r="49" spans="1:18" s="1" customFormat="1" ht="15" customHeight="1" x14ac:dyDescent="0.25">
      <c r="A49"/>
      <c r="B49" s="58" t="s">
        <v>83</v>
      </c>
      <c r="C49" s="67" t="s">
        <v>87</v>
      </c>
      <c r="D49" s="68">
        <v>40</v>
      </c>
      <c r="E49" s="68">
        <v>40</v>
      </c>
      <c r="F49" s="68">
        <v>40</v>
      </c>
      <c r="G49" s="68">
        <v>40</v>
      </c>
      <c r="H49" s="68">
        <v>40</v>
      </c>
      <c r="I49" s="68">
        <v>40</v>
      </c>
      <c r="J49" s="68">
        <v>40</v>
      </c>
      <c r="K49" s="68">
        <v>40</v>
      </c>
      <c r="L49" s="68">
        <v>40</v>
      </c>
      <c r="M49" s="68">
        <v>40</v>
      </c>
      <c r="N49" s="68">
        <v>40</v>
      </c>
      <c r="O49" s="68">
        <v>40</v>
      </c>
      <c r="P49" s="34"/>
      <c r="Q49" s="38"/>
      <c r="R49" s="25"/>
    </row>
    <row r="50" spans="1:18" s="1" customFormat="1" ht="15" customHeight="1" x14ac:dyDescent="0.25">
      <c r="A50"/>
      <c r="B50" s="58" t="s">
        <v>69</v>
      </c>
      <c r="C50" s="67"/>
      <c r="D50" s="68">
        <f t="shared" ref="D50:O50" si="18">((D5*D43)*D49)+((D5*D43)*D48)</f>
        <v>2400</v>
      </c>
      <c r="E50" s="68">
        <f t="shared" si="18"/>
        <v>1920</v>
      </c>
      <c r="F50" s="68">
        <f t="shared" si="18"/>
        <v>1920</v>
      </c>
      <c r="G50" s="68">
        <f t="shared" si="18"/>
        <v>2400</v>
      </c>
      <c r="H50" s="68">
        <f t="shared" si="18"/>
        <v>1920</v>
      </c>
      <c r="I50" s="68">
        <f t="shared" si="18"/>
        <v>1920</v>
      </c>
      <c r="J50" s="68">
        <f t="shared" si="18"/>
        <v>2400</v>
      </c>
      <c r="K50" s="68">
        <f t="shared" si="18"/>
        <v>1920</v>
      </c>
      <c r="L50" s="68">
        <f t="shared" si="18"/>
        <v>2400</v>
      </c>
      <c r="M50" s="68">
        <f t="shared" si="18"/>
        <v>1920</v>
      </c>
      <c r="N50" s="68">
        <f t="shared" si="18"/>
        <v>1920</v>
      </c>
      <c r="O50" s="68">
        <f t="shared" si="18"/>
        <v>2400</v>
      </c>
      <c r="P50" s="34"/>
      <c r="Q50" s="38"/>
      <c r="R50" s="25"/>
    </row>
    <row r="51" spans="1:18" s="1" customFormat="1" ht="15" customHeight="1" thickBot="1" x14ac:dyDescent="0.3">
      <c r="A51"/>
      <c r="B51" s="69" t="s">
        <v>70</v>
      </c>
      <c r="C51" s="70"/>
      <c r="D51" s="71">
        <f>(D46-D50)</f>
        <v>160</v>
      </c>
      <c r="E51" s="71">
        <f t="shared" ref="E51:O51" si="19">(E46-E50)</f>
        <v>128</v>
      </c>
      <c r="F51" s="71">
        <f t="shared" si="19"/>
        <v>128</v>
      </c>
      <c r="G51" s="71">
        <f t="shared" si="19"/>
        <v>160</v>
      </c>
      <c r="H51" s="71">
        <f t="shared" si="19"/>
        <v>128</v>
      </c>
      <c r="I51" s="71">
        <f t="shared" si="19"/>
        <v>128</v>
      </c>
      <c r="J51" s="71">
        <f t="shared" si="19"/>
        <v>160</v>
      </c>
      <c r="K51" s="71">
        <f t="shared" si="19"/>
        <v>128</v>
      </c>
      <c r="L51" s="71">
        <f t="shared" si="19"/>
        <v>160</v>
      </c>
      <c r="M51" s="71">
        <f t="shared" si="19"/>
        <v>128</v>
      </c>
      <c r="N51" s="71">
        <f t="shared" si="19"/>
        <v>128</v>
      </c>
      <c r="O51" s="71">
        <f t="shared" si="19"/>
        <v>160</v>
      </c>
      <c r="P51" s="71"/>
      <c r="Q51" s="71">
        <f>SUM(D51:O51)</f>
        <v>1696</v>
      </c>
      <c r="R51" s="25"/>
    </row>
    <row r="52" spans="1:18" s="1" customFormat="1" ht="15" customHeight="1" x14ac:dyDescent="0.25">
      <c r="A52"/>
      <c r="B52" s="22"/>
      <c r="C52" s="47"/>
      <c r="D52" s="56"/>
      <c r="E52" s="56"/>
      <c r="F52" s="56"/>
      <c r="G52" s="56"/>
      <c r="H52" s="56"/>
      <c r="I52" s="56"/>
      <c r="J52" s="56"/>
      <c r="K52" s="56"/>
      <c r="L52" s="56"/>
      <c r="M52" s="56"/>
      <c r="N52" s="56"/>
      <c r="O52" s="56"/>
      <c r="P52" s="34"/>
      <c r="Q52" s="38"/>
      <c r="R52" s="25"/>
    </row>
    <row r="53" spans="1:18" s="1" customFormat="1" ht="15" customHeight="1" x14ac:dyDescent="0.25">
      <c r="A53" s="18" t="s">
        <v>180</v>
      </c>
      <c r="B53" s="22"/>
      <c r="C53" s="47"/>
      <c r="D53" s="56"/>
      <c r="E53" s="56"/>
      <c r="F53" s="56"/>
      <c r="G53" s="56"/>
      <c r="H53" s="56"/>
      <c r="I53" s="56"/>
      <c r="J53" s="56"/>
      <c r="K53" s="56"/>
      <c r="L53" s="56"/>
      <c r="M53" s="56"/>
      <c r="N53" s="56"/>
      <c r="O53" s="56"/>
      <c r="P53" s="34"/>
      <c r="Q53" s="38"/>
      <c r="R53" s="25"/>
    </row>
    <row r="54" spans="1:18" s="1" customFormat="1" ht="15" customHeight="1" x14ac:dyDescent="0.25">
      <c r="A54"/>
      <c r="B54" s="22" t="s">
        <v>122</v>
      </c>
      <c r="C54" s="67"/>
      <c r="D54" s="65">
        <v>30</v>
      </c>
      <c r="E54" s="65">
        <v>31</v>
      </c>
      <c r="F54" s="65">
        <v>30</v>
      </c>
      <c r="G54" s="65">
        <v>31</v>
      </c>
      <c r="H54" s="65">
        <v>31</v>
      </c>
      <c r="I54" s="65">
        <v>30</v>
      </c>
      <c r="J54" s="65">
        <v>31</v>
      </c>
      <c r="K54" s="65">
        <v>30</v>
      </c>
      <c r="L54" s="65">
        <v>31</v>
      </c>
      <c r="M54" s="65">
        <v>31</v>
      </c>
      <c r="N54" s="65">
        <v>28</v>
      </c>
      <c r="O54" s="65">
        <v>31</v>
      </c>
      <c r="P54" s="100"/>
      <c r="Q54" s="38"/>
      <c r="R54" s="25"/>
    </row>
    <row r="55" spans="1:18" s="1" customFormat="1" ht="15" customHeight="1" x14ac:dyDescent="0.25">
      <c r="A55"/>
      <c r="B55" s="22" t="s">
        <v>131</v>
      </c>
      <c r="C55" s="67"/>
      <c r="D55" s="65">
        <v>0.5</v>
      </c>
      <c r="E55" s="65">
        <v>0.5</v>
      </c>
      <c r="F55" s="65">
        <v>0.7</v>
      </c>
      <c r="G55" s="65">
        <v>0.8</v>
      </c>
      <c r="H55" s="65">
        <v>0.8</v>
      </c>
      <c r="I55" s="65">
        <v>0.7</v>
      </c>
      <c r="J55" s="65">
        <v>0.5</v>
      </c>
      <c r="K55" s="65">
        <v>0.2</v>
      </c>
      <c r="L55" s="65">
        <v>0.4</v>
      </c>
      <c r="M55" s="65">
        <v>0.2</v>
      </c>
      <c r="N55" s="65">
        <v>0.2</v>
      </c>
      <c r="O55" s="65">
        <v>0.2</v>
      </c>
      <c r="P55" s="100"/>
      <c r="Q55" s="38"/>
      <c r="R55" s="25"/>
    </row>
    <row r="56" spans="1:18" s="1" customFormat="1" ht="15" customHeight="1" x14ac:dyDescent="0.25">
      <c r="A56"/>
      <c r="B56" s="22" t="s">
        <v>129</v>
      </c>
      <c r="C56" s="67"/>
      <c r="D56" s="61">
        <v>40</v>
      </c>
      <c r="E56" s="61">
        <v>40</v>
      </c>
      <c r="F56" s="61">
        <v>40</v>
      </c>
      <c r="G56" s="61">
        <v>40</v>
      </c>
      <c r="H56" s="61">
        <v>40</v>
      </c>
      <c r="I56" s="61">
        <v>40</v>
      </c>
      <c r="J56" s="61">
        <v>40</v>
      </c>
      <c r="K56" s="61">
        <v>40</v>
      </c>
      <c r="L56" s="61">
        <v>40</v>
      </c>
      <c r="M56" s="61">
        <v>40</v>
      </c>
      <c r="N56" s="61">
        <v>40</v>
      </c>
      <c r="O56" s="61">
        <v>40</v>
      </c>
      <c r="P56" s="100"/>
      <c r="Q56" s="38"/>
      <c r="R56" s="25"/>
    </row>
    <row r="57" spans="1:18" s="1" customFormat="1" ht="15" customHeight="1" x14ac:dyDescent="0.25">
      <c r="A57"/>
      <c r="B57" s="22" t="s">
        <v>130</v>
      </c>
      <c r="C57" s="67"/>
      <c r="D57" s="61">
        <f t="shared" ref="D57:O57" si="20">SUM(D55*D56*D54)</f>
        <v>600</v>
      </c>
      <c r="E57" s="61">
        <f t="shared" si="20"/>
        <v>620</v>
      </c>
      <c r="F57" s="61">
        <f t="shared" si="20"/>
        <v>840</v>
      </c>
      <c r="G57" s="61">
        <f t="shared" si="20"/>
        <v>992</v>
      </c>
      <c r="H57" s="61">
        <f t="shared" si="20"/>
        <v>992</v>
      </c>
      <c r="I57" s="61">
        <f t="shared" si="20"/>
        <v>840</v>
      </c>
      <c r="J57" s="61">
        <f t="shared" si="20"/>
        <v>620</v>
      </c>
      <c r="K57" s="61">
        <f t="shared" si="20"/>
        <v>240</v>
      </c>
      <c r="L57" s="61">
        <f t="shared" si="20"/>
        <v>496</v>
      </c>
      <c r="M57" s="61">
        <f t="shared" si="20"/>
        <v>248</v>
      </c>
      <c r="N57" s="61">
        <f t="shared" si="20"/>
        <v>224</v>
      </c>
      <c r="O57" s="61">
        <f t="shared" si="20"/>
        <v>248</v>
      </c>
      <c r="P57" s="100"/>
      <c r="Q57" s="38"/>
      <c r="R57" s="25"/>
    </row>
    <row r="58" spans="1:18" s="1" customFormat="1" ht="15" customHeight="1" x14ac:dyDescent="0.25">
      <c r="A58"/>
      <c r="B58" s="22"/>
      <c r="C58" s="67"/>
      <c r="D58" s="61"/>
      <c r="E58" s="61"/>
      <c r="F58" s="61"/>
      <c r="G58" s="61"/>
      <c r="H58" s="61"/>
      <c r="I58" s="61"/>
      <c r="J58" s="61"/>
      <c r="K58" s="61"/>
      <c r="L58" s="61"/>
      <c r="M58" s="61"/>
      <c r="N58" s="61"/>
      <c r="O58" s="61"/>
      <c r="P58" s="100"/>
      <c r="Q58" s="38"/>
      <c r="R58" s="25"/>
    </row>
    <row r="59" spans="1:18" s="1" customFormat="1" ht="15" customHeight="1" x14ac:dyDescent="0.25">
      <c r="A59"/>
      <c r="B59" s="22" t="s">
        <v>132</v>
      </c>
      <c r="C59" s="67"/>
      <c r="D59" s="65">
        <v>0.5</v>
      </c>
      <c r="E59" s="65">
        <v>0.5</v>
      </c>
      <c r="F59" s="65">
        <v>0.7</v>
      </c>
      <c r="G59" s="65">
        <v>0.8</v>
      </c>
      <c r="H59" s="65">
        <v>0.8</v>
      </c>
      <c r="I59" s="65">
        <v>0.7</v>
      </c>
      <c r="J59" s="65">
        <v>0.5</v>
      </c>
      <c r="K59" s="65">
        <v>0.2</v>
      </c>
      <c r="L59" s="65">
        <v>0.4</v>
      </c>
      <c r="M59" s="65">
        <v>0.2</v>
      </c>
      <c r="N59" s="65">
        <v>0.2</v>
      </c>
      <c r="O59" s="65">
        <v>0.2</v>
      </c>
      <c r="P59" s="100"/>
      <c r="Q59" s="38"/>
      <c r="R59" s="25"/>
    </row>
    <row r="60" spans="1:18" s="1" customFormat="1" ht="15" customHeight="1" x14ac:dyDescent="0.25">
      <c r="A60"/>
      <c r="B60" s="22" t="s">
        <v>133</v>
      </c>
      <c r="C60" s="67"/>
      <c r="D60" s="61">
        <v>35</v>
      </c>
      <c r="E60" s="61">
        <v>35</v>
      </c>
      <c r="F60" s="61">
        <v>35</v>
      </c>
      <c r="G60" s="61">
        <v>35</v>
      </c>
      <c r="H60" s="61">
        <v>35</v>
      </c>
      <c r="I60" s="61">
        <v>35</v>
      </c>
      <c r="J60" s="61">
        <v>35</v>
      </c>
      <c r="K60" s="61">
        <v>35</v>
      </c>
      <c r="L60" s="61">
        <v>35</v>
      </c>
      <c r="M60" s="61">
        <v>35</v>
      </c>
      <c r="N60" s="61">
        <v>35</v>
      </c>
      <c r="O60" s="61">
        <v>35</v>
      </c>
      <c r="P60" s="100"/>
      <c r="Q60" s="38"/>
      <c r="R60" s="25"/>
    </row>
    <row r="61" spans="1:18" s="1" customFormat="1" ht="15" customHeight="1" x14ac:dyDescent="0.25">
      <c r="A61"/>
      <c r="B61" s="22" t="s">
        <v>134</v>
      </c>
      <c r="C61" s="67"/>
      <c r="D61" s="61">
        <f>SUM(D59*D60*D54)</f>
        <v>525</v>
      </c>
      <c r="E61" s="61">
        <f t="shared" ref="E61:O61" si="21">SUM(E59*E60*E54)</f>
        <v>542.5</v>
      </c>
      <c r="F61" s="61">
        <f t="shared" si="21"/>
        <v>735</v>
      </c>
      <c r="G61" s="61">
        <f t="shared" si="21"/>
        <v>868</v>
      </c>
      <c r="H61" s="61">
        <f t="shared" si="21"/>
        <v>868</v>
      </c>
      <c r="I61" s="61">
        <f t="shared" si="21"/>
        <v>735</v>
      </c>
      <c r="J61" s="61">
        <f t="shared" si="21"/>
        <v>542.5</v>
      </c>
      <c r="K61" s="61">
        <f t="shared" si="21"/>
        <v>210</v>
      </c>
      <c r="L61" s="61">
        <f t="shared" si="21"/>
        <v>434</v>
      </c>
      <c r="M61" s="61">
        <f t="shared" si="21"/>
        <v>217</v>
      </c>
      <c r="N61" s="61">
        <f t="shared" si="21"/>
        <v>196</v>
      </c>
      <c r="O61" s="61">
        <f t="shared" si="21"/>
        <v>217</v>
      </c>
      <c r="P61" s="100"/>
      <c r="Q61" s="38"/>
      <c r="R61" s="25"/>
    </row>
    <row r="62" spans="1:18" s="1" customFormat="1" ht="15" customHeight="1" x14ac:dyDescent="0.25">
      <c r="A62"/>
      <c r="B62" s="62" t="s">
        <v>135</v>
      </c>
      <c r="C62" s="63"/>
      <c r="D62" s="64">
        <f t="shared" ref="D62:O62" si="22">SUM(D57+D61)</f>
        <v>1125</v>
      </c>
      <c r="E62" s="64">
        <f t="shared" si="22"/>
        <v>1162.5</v>
      </c>
      <c r="F62" s="64">
        <f t="shared" si="22"/>
        <v>1575</v>
      </c>
      <c r="G62" s="64">
        <f t="shared" si="22"/>
        <v>1860</v>
      </c>
      <c r="H62" s="64">
        <f t="shared" si="22"/>
        <v>1860</v>
      </c>
      <c r="I62" s="64">
        <f t="shared" si="22"/>
        <v>1575</v>
      </c>
      <c r="J62" s="64">
        <f t="shared" si="22"/>
        <v>1162.5</v>
      </c>
      <c r="K62" s="64">
        <f t="shared" si="22"/>
        <v>450</v>
      </c>
      <c r="L62" s="64">
        <f t="shared" si="22"/>
        <v>930</v>
      </c>
      <c r="M62" s="64">
        <f t="shared" si="22"/>
        <v>465</v>
      </c>
      <c r="N62" s="64">
        <f t="shared" si="22"/>
        <v>420</v>
      </c>
      <c r="O62" s="64">
        <f t="shared" si="22"/>
        <v>465</v>
      </c>
      <c r="P62" s="101"/>
      <c r="Q62" s="38"/>
      <c r="R62" s="25"/>
    </row>
    <row r="63" spans="1:18" s="1" customFormat="1" ht="15" customHeight="1" x14ac:dyDescent="0.25">
      <c r="A63"/>
      <c r="B63" s="65"/>
      <c r="C63" s="66"/>
      <c r="D63" s="61"/>
      <c r="E63" s="61"/>
      <c r="F63" s="61"/>
      <c r="G63" s="61"/>
      <c r="H63" s="61"/>
      <c r="I63" s="61"/>
      <c r="J63" s="61"/>
      <c r="K63" s="61"/>
      <c r="L63" s="61"/>
      <c r="M63" s="61"/>
      <c r="N63" s="61"/>
      <c r="O63" s="61"/>
      <c r="P63" s="102"/>
      <c r="Q63" s="38"/>
      <c r="R63" s="25"/>
    </row>
    <row r="64" spans="1:18" s="1" customFormat="1" ht="15.75" x14ac:dyDescent="0.25">
      <c r="A64"/>
      <c r="B64" s="60" t="s">
        <v>123</v>
      </c>
      <c r="C64" s="103" t="s">
        <v>124</v>
      </c>
      <c r="D64" s="104">
        <f>((D54*D55)+(D59*D60))*8</f>
        <v>260</v>
      </c>
      <c r="E64" s="104">
        <f t="shared" ref="E64:O64" si="23">(E54*E55)+(E59*E60)*8</f>
        <v>155.5</v>
      </c>
      <c r="F64" s="104">
        <f t="shared" si="23"/>
        <v>217</v>
      </c>
      <c r="G64" s="104">
        <f t="shared" si="23"/>
        <v>248.8</v>
      </c>
      <c r="H64" s="104">
        <f t="shared" si="23"/>
        <v>248.8</v>
      </c>
      <c r="I64" s="104">
        <f t="shared" si="23"/>
        <v>217</v>
      </c>
      <c r="J64" s="104">
        <f t="shared" si="23"/>
        <v>155.5</v>
      </c>
      <c r="K64" s="104">
        <f t="shared" si="23"/>
        <v>62</v>
      </c>
      <c r="L64" s="104">
        <f t="shared" si="23"/>
        <v>124.4</v>
      </c>
      <c r="M64" s="104">
        <f t="shared" si="23"/>
        <v>62.2</v>
      </c>
      <c r="N64" s="104">
        <f t="shared" si="23"/>
        <v>61.6</v>
      </c>
      <c r="O64" s="104">
        <f t="shared" si="23"/>
        <v>62.2</v>
      </c>
      <c r="P64" s="102"/>
      <c r="Q64" s="38"/>
      <c r="R64" s="25"/>
    </row>
    <row r="65" spans="1:22" s="1" customFormat="1" ht="30" x14ac:dyDescent="0.25">
      <c r="A65"/>
      <c r="B65" s="60" t="s">
        <v>125</v>
      </c>
      <c r="C65" s="103" t="s">
        <v>126</v>
      </c>
      <c r="D65" s="61">
        <f>((D54*D55)+(D59*D60))*18</f>
        <v>585</v>
      </c>
      <c r="E65" s="61">
        <f t="shared" ref="E65:O65" si="24">((E54*E55)+(E59*E60))*18</f>
        <v>594</v>
      </c>
      <c r="F65" s="61">
        <f t="shared" si="24"/>
        <v>819</v>
      </c>
      <c r="G65" s="61">
        <f t="shared" si="24"/>
        <v>950.4</v>
      </c>
      <c r="H65" s="61">
        <f t="shared" si="24"/>
        <v>950.4</v>
      </c>
      <c r="I65" s="61">
        <f t="shared" si="24"/>
        <v>819</v>
      </c>
      <c r="J65" s="61">
        <f t="shared" si="24"/>
        <v>594</v>
      </c>
      <c r="K65" s="61">
        <f t="shared" si="24"/>
        <v>234</v>
      </c>
      <c r="L65" s="61">
        <f t="shared" si="24"/>
        <v>475.2</v>
      </c>
      <c r="M65" s="61">
        <f t="shared" si="24"/>
        <v>237.6</v>
      </c>
      <c r="N65" s="61">
        <f t="shared" si="24"/>
        <v>226.8</v>
      </c>
      <c r="O65" s="61">
        <f t="shared" si="24"/>
        <v>237.6</v>
      </c>
      <c r="P65" s="110"/>
      <c r="Q65" s="38"/>
      <c r="R65" s="25"/>
    </row>
    <row r="66" spans="1:22" s="1" customFormat="1" ht="15" customHeight="1" x14ac:dyDescent="0.25">
      <c r="A66"/>
      <c r="B66" s="62" t="s">
        <v>127</v>
      </c>
      <c r="C66" s="62"/>
      <c r="D66" s="64">
        <f>SUM(D64:D65)</f>
        <v>845</v>
      </c>
      <c r="E66" s="64">
        <f t="shared" ref="E66:O66" si="25">SUM(E64:E65)</f>
        <v>749.5</v>
      </c>
      <c r="F66" s="64">
        <f t="shared" si="25"/>
        <v>1036</v>
      </c>
      <c r="G66" s="64">
        <f t="shared" si="25"/>
        <v>1199.2</v>
      </c>
      <c r="H66" s="64">
        <f t="shared" si="25"/>
        <v>1199.2</v>
      </c>
      <c r="I66" s="64">
        <f t="shared" si="25"/>
        <v>1036</v>
      </c>
      <c r="J66" s="64">
        <f t="shared" si="25"/>
        <v>749.5</v>
      </c>
      <c r="K66" s="64">
        <f t="shared" si="25"/>
        <v>296</v>
      </c>
      <c r="L66" s="64">
        <f t="shared" si="25"/>
        <v>599.6</v>
      </c>
      <c r="M66" s="64">
        <f t="shared" si="25"/>
        <v>299.8</v>
      </c>
      <c r="N66" s="64">
        <f t="shared" si="25"/>
        <v>288.40000000000003</v>
      </c>
      <c r="O66" s="64">
        <f t="shared" si="25"/>
        <v>299.8</v>
      </c>
      <c r="P66" s="110"/>
      <c r="Q66" s="38"/>
      <c r="R66" s="25"/>
    </row>
    <row r="67" spans="1:22" s="1" customFormat="1" ht="15" customHeight="1" x14ac:dyDescent="0.25">
      <c r="A67"/>
      <c r="B67" s="105"/>
      <c r="C67" s="106"/>
      <c r="D67" s="107"/>
      <c r="E67" s="107"/>
      <c r="F67" s="107"/>
      <c r="G67" s="107"/>
      <c r="H67" s="107"/>
      <c r="I67" s="107"/>
      <c r="J67" s="107"/>
      <c r="K67" s="107"/>
      <c r="L67" s="107"/>
      <c r="M67" s="107"/>
      <c r="N67" s="107"/>
      <c r="O67" s="107"/>
      <c r="P67" s="107"/>
      <c r="Q67" s="38"/>
      <c r="R67" s="25"/>
    </row>
    <row r="68" spans="1:22" s="1" customFormat="1" ht="15" customHeight="1" thickBot="1" x14ac:dyDescent="0.3">
      <c r="A68"/>
      <c r="B68" s="69" t="s">
        <v>128</v>
      </c>
      <c r="C68" s="108"/>
      <c r="D68" s="109">
        <f>D62-D66</f>
        <v>280</v>
      </c>
      <c r="E68" s="109">
        <f t="shared" ref="E68:O68" si="26">E62-E66</f>
        <v>413</v>
      </c>
      <c r="F68" s="109">
        <f t="shared" si="26"/>
        <v>539</v>
      </c>
      <c r="G68" s="109">
        <f t="shared" si="26"/>
        <v>660.8</v>
      </c>
      <c r="H68" s="109">
        <f t="shared" si="26"/>
        <v>660.8</v>
      </c>
      <c r="I68" s="109">
        <f t="shared" si="26"/>
        <v>539</v>
      </c>
      <c r="J68" s="109">
        <f t="shared" si="26"/>
        <v>413</v>
      </c>
      <c r="K68" s="109">
        <f t="shared" si="26"/>
        <v>154</v>
      </c>
      <c r="L68" s="109">
        <f t="shared" si="26"/>
        <v>330.4</v>
      </c>
      <c r="M68" s="109">
        <f t="shared" si="26"/>
        <v>165.2</v>
      </c>
      <c r="N68" s="109">
        <f t="shared" si="26"/>
        <v>131.59999999999997</v>
      </c>
      <c r="O68" s="109">
        <f t="shared" si="26"/>
        <v>165.2</v>
      </c>
      <c r="P68" s="109"/>
      <c r="Q68" s="109">
        <f t="shared" ref="Q68" si="27">SUM(E68:P68)</f>
        <v>4172</v>
      </c>
      <c r="R68" s="25"/>
    </row>
    <row r="69" spans="1:22" s="1" customFormat="1" ht="15" customHeight="1" x14ac:dyDescent="0.25">
      <c r="A69"/>
      <c r="B69" s="22"/>
      <c r="C69" s="47"/>
      <c r="D69" s="56"/>
      <c r="E69" s="56"/>
      <c r="F69" s="56"/>
      <c r="G69" s="56"/>
      <c r="H69" s="56"/>
      <c r="I69" s="56"/>
      <c r="J69" s="56"/>
      <c r="K69" s="56"/>
      <c r="L69" s="56"/>
      <c r="M69" s="56"/>
      <c r="N69" s="56"/>
      <c r="O69" s="56"/>
      <c r="P69" s="34"/>
      <c r="Q69" s="38"/>
      <c r="R69" s="25"/>
    </row>
    <row r="70" spans="1:22" s="1" customFormat="1" ht="15" customHeight="1" x14ac:dyDescent="0.25">
      <c r="A70"/>
      <c r="B70" s="8"/>
      <c r="C70" s="47"/>
      <c r="D70" s="31"/>
      <c r="E70" s="31"/>
      <c r="F70" s="31"/>
      <c r="G70" s="31"/>
      <c r="H70" s="31"/>
      <c r="I70" s="31"/>
      <c r="J70" s="31"/>
      <c r="K70" s="31"/>
      <c r="L70" s="31"/>
      <c r="M70" s="31"/>
      <c r="N70" s="31"/>
      <c r="O70" s="31"/>
      <c r="P70" s="34"/>
      <c r="Q70" s="38"/>
      <c r="R70" s="25"/>
    </row>
    <row r="71" spans="1:22" s="1" customFormat="1" ht="15" customHeight="1" x14ac:dyDescent="0.25">
      <c r="A71" s="18" t="s">
        <v>56</v>
      </c>
      <c r="B71"/>
      <c r="C71" s="37" t="s">
        <v>57</v>
      </c>
      <c r="D71" s="14"/>
      <c r="E71" s="16"/>
      <c r="F71" s="26"/>
      <c r="G71" s="27"/>
      <c r="H71" s="27"/>
      <c r="I71" s="27"/>
      <c r="J71" s="27"/>
      <c r="K71" s="27"/>
      <c r="L71" s="27"/>
      <c r="M71" s="27"/>
      <c r="N71" s="27"/>
      <c r="O71" s="27"/>
      <c r="P71" s="23"/>
      <c r="Q71" s="25"/>
      <c r="R71" s="27"/>
      <c r="S71" s="17"/>
      <c r="T71" s="17"/>
      <c r="U71" s="15"/>
      <c r="V71" s="15"/>
    </row>
    <row r="72" spans="1:22" s="1" customFormat="1" ht="15" customHeight="1" x14ac:dyDescent="0.25">
      <c r="A72" s="18"/>
      <c r="B72" t="s">
        <v>61</v>
      </c>
      <c r="C72" s="37"/>
      <c r="D72" s="14">
        <v>1</v>
      </c>
      <c r="E72" s="14"/>
      <c r="F72" s="14">
        <v>1</v>
      </c>
      <c r="G72" s="14"/>
      <c r="H72" s="14"/>
      <c r="I72" s="14">
        <v>1</v>
      </c>
      <c r="J72" s="14"/>
      <c r="K72" s="14">
        <v>1</v>
      </c>
      <c r="L72" s="14">
        <v>1</v>
      </c>
      <c r="M72" s="14"/>
      <c r="N72" s="14"/>
      <c r="O72" s="14">
        <v>1</v>
      </c>
      <c r="R72" s="27"/>
      <c r="S72" s="17"/>
      <c r="T72" s="17"/>
      <c r="U72" s="15"/>
      <c r="V72" s="15"/>
    </row>
    <row r="73" spans="1:22" s="1" customFormat="1" ht="15" customHeight="1" x14ac:dyDescent="0.25">
      <c r="A73"/>
      <c r="B73" t="s">
        <v>52</v>
      </c>
      <c r="C73" s="37"/>
      <c r="D73" s="14">
        <v>30</v>
      </c>
      <c r="E73" s="14">
        <v>30</v>
      </c>
      <c r="F73" s="14">
        <v>30</v>
      </c>
      <c r="G73" s="14">
        <v>30</v>
      </c>
      <c r="H73" s="14">
        <v>30</v>
      </c>
      <c r="I73" s="14">
        <v>30</v>
      </c>
      <c r="J73" s="14">
        <v>30</v>
      </c>
      <c r="K73" s="14">
        <v>30</v>
      </c>
      <c r="L73" s="14">
        <v>30</v>
      </c>
      <c r="M73" s="14">
        <v>30</v>
      </c>
      <c r="N73" s="14">
        <v>30</v>
      </c>
      <c r="O73" s="14">
        <v>30</v>
      </c>
      <c r="R73" s="27"/>
      <c r="S73" s="17"/>
      <c r="T73" s="17"/>
      <c r="U73" s="15"/>
      <c r="V73" s="15"/>
    </row>
    <row r="74" spans="1:22" s="1" customFormat="1" ht="15" customHeight="1" x14ac:dyDescent="0.25">
      <c r="A74"/>
      <c r="B74" t="s">
        <v>53</v>
      </c>
      <c r="C74" s="49" t="s">
        <v>55</v>
      </c>
      <c r="D74" s="30">
        <v>5</v>
      </c>
      <c r="E74" s="30">
        <v>5</v>
      </c>
      <c r="F74" s="30">
        <v>5</v>
      </c>
      <c r="G74" s="30">
        <v>5</v>
      </c>
      <c r="H74" s="30">
        <v>5</v>
      </c>
      <c r="I74" s="30">
        <v>5</v>
      </c>
      <c r="J74" s="30">
        <v>5</v>
      </c>
      <c r="K74" s="30">
        <v>5</v>
      </c>
      <c r="L74" s="30">
        <v>5</v>
      </c>
      <c r="M74" s="30">
        <v>5</v>
      </c>
      <c r="N74" s="30">
        <v>5</v>
      </c>
      <c r="O74" s="30">
        <v>5</v>
      </c>
      <c r="R74" s="27"/>
      <c r="S74" s="17"/>
      <c r="T74" s="17"/>
      <c r="U74" s="15"/>
      <c r="V74" s="15"/>
    </row>
    <row r="75" spans="1:22" s="1" customFormat="1" ht="15" customHeight="1" x14ac:dyDescent="0.25">
      <c r="A75"/>
      <c r="B75" s="13" t="s">
        <v>88</v>
      </c>
      <c r="C75" s="43"/>
      <c r="D75" s="35">
        <f>D72*(D73*D74)</f>
        <v>150</v>
      </c>
      <c r="E75" s="35">
        <f t="shared" ref="E75:O75" si="28">E72*(E73*E74)</f>
        <v>0</v>
      </c>
      <c r="F75" s="35">
        <f t="shared" si="28"/>
        <v>150</v>
      </c>
      <c r="G75" s="35">
        <f t="shared" si="28"/>
        <v>0</v>
      </c>
      <c r="H75" s="35">
        <f t="shared" si="28"/>
        <v>0</v>
      </c>
      <c r="I75" s="35">
        <f t="shared" si="28"/>
        <v>150</v>
      </c>
      <c r="J75" s="35">
        <f t="shared" si="28"/>
        <v>0</v>
      </c>
      <c r="K75" s="35">
        <f t="shared" si="28"/>
        <v>150</v>
      </c>
      <c r="L75" s="35">
        <f t="shared" si="28"/>
        <v>150</v>
      </c>
      <c r="M75" s="35">
        <f t="shared" si="28"/>
        <v>0</v>
      </c>
      <c r="N75" s="35">
        <f t="shared" si="28"/>
        <v>0</v>
      </c>
      <c r="O75" s="35">
        <f t="shared" si="28"/>
        <v>150</v>
      </c>
      <c r="R75" s="27"/>
      <c r="S75" s="17"/>
      <c r="T75" s="17"/>
      <c r="U75" s="15"/>
      <c r="V75" s="15"/>
    </row>
    <row r="76" spans="1:22" s="1" customFormat="1" ht="15" customHeight="1" x14ac:dyDescent="0.25">
      <c r="A76"/>
      <c r="B76"/>
      <c r="C76" s="44"/>
      <c r="D76" s="30"/>
      <c r="E76" s="31"/>
      <c r="F76" s="32"/>
      <c r="G76" s="33"/>
      <c r="H76" s="33"/>
      <c r="I76" s="33"/>
      <c r="J76" s="33"/>
      <c r="K76" s="33"/>
      <c r="L76" s="33"/>
      <c r="M76" s="33"/>
      <c r="N76" s="33"/>
      <c r="O76" s="33"/>
      <c r="R76" s="25"/>
    </row>
    <row r="77" spans="1:22" s="1" customFormat="1" ht="34.9" customHeight="1" x14ac:dyDescent="0.25">
      <c r="A77"/>
      <c r="B77" t="s">
        <v>54</v>
      </c>
      <c r="C77" s="52" t="s">
        <v>93</v>
      </c>
      <c r="D77" s="30">
        <f>0.3*D75</f>
        <v>45</v>
      </c>
      <c r="E77" s="30">
        <f t="shared" ref="E77:O77" si="29">0.3*E75</f>
        <v>0</v>
      </c>
      <c r="F77" s="30">
        <f t="shared" si="29"/>
        <v>45</v>
      </c>
      <c r="G77" s="30">
        <f t="shared" si="29"/>
        <v>0</v>
      </c>
      <c r="H77" s="30">
        <f t="shared" si="29"/>
        <v>0</v>
      </c>
      <c r="I77" s="30">
        <f t="shared" si="29"/>
        <v>45</v>
      </c>
      <c r="J77" s="30">
        <f t="shared" si="29"/>
        <v>0</v>
      </c>
      <c r="K77" s="30">
        <f t="shared" si="29"/>
        <v>45</v>
      </c>
      <c r="L77" s="30">
        <f t="shared" si="29"/>
        <v>45</v>
      </c>
      <c r="M77" s="30">
        <f t="shared" si="29"/>
        <v>0</v>
      </c>
      <c r="N77" s="30">
        <f t="shared" si="29"/>
        <v>0</v>
      </c>
      <c r="O77" s="30">
        <f t="shared" si="29"/>
        <v>45</v>
      </c>
      <c r="R77" s="25"/>
    </row>
    <row r="78" spans="1:22" s="1" customFormat="1" ht="15" customHeight="1" x14ac:dyDescent="0.25">
      <c r="A78"/>
      <c r="B78" s="13" t="s">
        <v>58</v>
      </c>
      <c r="C78" s="43"/>
      <c r="D78" s="35">
        <f>D77</f>
        <v>45</v>
      </c>
      <c r="E78" s="35">
        <f t="shared" ref="E78:O78" si="30">E77</f>
        <v>0</v>
      </c>
      <c r="F78" s="35">
        <f t="shared" si="30"/>
        <v>45</v>
      </c>
      <c r="G78" s="35">
        <f t="shared" si="30"/>
        <v>0</v>
      </c>
      <c r="H78" s="35">
        <f t="shared" si="30"/>
        <v>0</v>
      </c>
      <c r="I78" s="35">
        <f t="shared" si="30"/>
        <v>45</v>
      </c>
      <c r="J78" s="35">
        <f t="shared" si="30"/>
        <v>0</v>
      </c>
      <c r="K78" s="35">
        <f t="shared" si="30"/>
        <v>45</v>
      </c>
      <c r="L78" s="35">
        <f t="shared" si="30"/>
        <v>45</v>
      </c>
      <c r="M78" s="35">
        <f t="shared" si="30"/>
        <v>0</v>
      </c>
      <c r="N78" s="35">
        <f t="shared" si="30"/>
        <v>0</v>
      </c>
      <c r="O78" s="35">
        <f t="shared" si="30"/>
        <v>45</v>
      </c>
      <c r="R78" s="25"/>
    </row>
    <row r="79" spans="1:22" ht="15" customHeight="1" thickBot="1" x14ac:dyDescent="0.3">
      <c r="B79" s="19" t="s">
        <v>59</v>
      </c>
      <c r="C79" s="45"/>
      <c r="D79" s="39">
        <f t="shared" ref="D79:O79" si="31">D75-D78</f>
        <v>105</v>
      </c>
      <c r="E79" s="39">
        <f t="shared" si="31"/>
        <v>0</v>
      </c>
      <c r="F79" s="39">
        <f t="shared" si="31"/>
        <v>105</v>
      </c>
      <c r="G79" s="39">
        <f t="shared" si="31"/>
        <v>0</v>
      </c>
      <c r="H79" s="39">
        <f t="shared" si="31"/>
        <v>0</v>
      </c>
      <c r="I79" s="39">
        <f t="shared" si="31"/>
        <v>105</v>
      </c>
      <c r="J79" s="39">
        <f t="shared" si="31"/>
        <v>0</v>
      </c>
      <c r="K79" s="39">
        <f t="shared" si="31"/>
        <v>105</v>
      </c>
      <c r="L79" s="39">
        <f t="shared" si="31"/>
        <v>105</v>
      </c>
      <c r="M79" s="39">
        <f t="shared" si="31"/>
        <v>0</v>
      </c>
      <c r="N79" s="39">
        <f t="shared" si="31"/>
        <v>0</v>
      </c>
      <c r="O79" s="39">
        <f t="shared" si="31"/>
        <v>105</v>
      </c>
      <c r="P79" s="36"/>
      <c r="Q79" s="36">
        <f>SUM(D79:O79)</f>
        <v>630</v>
      </c>
      <c r="R79" s="24"/>
    </row>
    <row r="80" spans="1:22" ht="15" customHeight="1" x14ac:dyDescent="0.25">
      <c r="B80" s="15"/>
      <c r="C80" s="46"/>
      <c r="D80" s="31"/>
      <c r="E80" s="31"/>
      <c r="F80" s="32"/>
      <c r="G80" s="33"/>
      <c r="H80" s="33"/>
      <c r="I80" s="33"/>
      <c r="J80" s="33"/>
      <c r="K80" s="33"/>
      <c r="L80" s="33"/>
      <c r="M80" s="33"/>
      <c r="N80" s="33"/>
      <c r="O80" s="33"/>
      <c r="P80" s="34"/>
      <c r="Q80" s="34"/>
      <c r="R80" s="24"/>
    </row>
    <row r="81" spans="1:18" ht="15" customHeight="1" x14ac:dyDescent="0.25">
      <c r="B81" s="15"/>
      <c r="C81" s="48"/>
      <c r="D81" s="16"/>
      <c r="E81" s="26"/>
      <c r="F81" s="26"/>
      <c r="G81" s="27"/>
      <c r="H81" s="27"/>
      <c r="I81" s="27"/>
      <c r="J81" s="27"/>
      <c r="K81" s="27"/>
      <c r="L81" s="27"/>
      <c r="M81" s="27"/>
      <c r="N81" s="27"/>
      <c r="O81" s="27"/>
      <c r="P81" s="23"/>
      <c r="Q81" s="23"/>
      <c r="R81" s="24"/>
    </row>
    <row r="82" spans="1:18" ht="24.75" customHeight="1" thickBot="1" x14ac:dyDescent="0.4">
      <c r="A82" s="21" t="s">
        <v>35</v>
      </c>
      <c r="B82" s="19"/>
      <c r="C82" s="45"/>
      <c r="D82" s="39">
        <f t="shared" ref="D82:O82" si="32">D18+D22+D30+D40+D51+D68+D79</f>
        <v>3495.6000000000004</v>
      </c>
      <c r="E82" s="39">
        <f t="shared" si="32"/>
        <v>2921.4800000000005</v>
      </c>
      <c r="F82" s="39">
        <f t="shared" si="32"/>
        <v>3152.4800000000005</v>
      </c>
      <c r="G82" s="39">
        <f t="shared" si="32"/>
        <v>3771.4000000000005</v>
      </c>
      <c r="H82" s="39">
        <f t="shared" si="32"/>
        <v>3169.2800000000007</v>
      </c>
      <c r="I82" s="39">
        <f t="shared" si="32"/>
        <v>3152.4800000000005</v>
      </c>
      <c r="J82" s="39">
        <f t="shared" si="32"/>
        <v>3523.6000000000004</v>
      </c>
      <c r="K82" s="39">
        <f t="shared" si="32"/>
        <v>2767.4800000000005</v>
      </c>
      <c r="L82" s="39">
        <f t="shared" si="32"/>
        <v>3546.0000000000005</v>
      </c>
      <c r="M82" s="39">
        <f t="shared" si="32"/>
        <v>2673.6800000000003</v>
      </c>
      <c r="N82" s="39">
        <f t="shared" si="32"/>
        <v>2640.0800000000004</v>
      </c>
      <c r="O82" s="39">
        <f t="shared" si="32"/>
        <v>3380.8</v>
      </c>
      <c r="P82" s="36"/>
      <c r="Q82" s="36">
        <f>SUM(D82:O82)</f>
        <v>38194.360000000008</v>
      </c>
      <c r="R82" s="29"/>
    </row>
    <row r="83" spans="1:18" ht="15" customHeight="1" x14ac:dyDescent="0.25">
      <c r="B83" s="15"/>
      <c r="C83" s="48"/>
      <c r="D83" s="16"/>
      <c r="E83" s="26"/>
      <c r="F83" s="26"/>
      <c r="G83" s="27"/>
      <c r="H83" s="27"/>
      <c r="I83" s="27"/>
      <c r="J83" s="27"/>
      <c r="K83" s="27"/>
      <c r="L83" s="27"/>
      <c r="M83" s="27"/>
      <c r="N83" s="27"/>
      <c r="O83" s="27"/>
      <c r="P83" s="23"/>
      <c r="Q83" s="23"/>
      <c r="R83" s="24"/>
    </row>
    <row r="84" spans="1:18" ht="15" customHeight="1" x14ac:dyDescent="0.25">
      <c r="B84" s="15"/>
      <c r="C84" s="48"/>
      <c r="D84" s="16"/>
      <c r="E84" s="26"/>
      <c r="F84" s="26"/>
      <c r="G84" s="27"/>
      <c r="H84" s="27"/>
      <c r="I84" s="27"/>
      <c r="J84" s="27"/>
      <c r="K84" s="27"/>
      <c r="L84" s="27"/>
      <c r="M84" s="27"/>
      <c r="N84" s="27"/>
      <c r="O84" s="27"/>
      <c r="P84" s="23"/>
      <c r="Q84" s="23"/>
      <c r="R84" s="24"/>
    </row>
    <row r="85" spans="1:18" ht="15" customHeight="1" x14ac:dyDescent="0.25">
      <c r="A85" s="1" t="s">
        <v>62</v>
      </c>
      <c r="B85" t="s">
        <v>46</v>
      </c>
      <c r="C85" s="37" t="s">
        <v>47</v>
      </c>
      <c r="D85" s="6">
        <f>Salaries!$H$7/12</f>
        <v>2742.0052000000001</v>
      </c>
      <c r="E85" s="28">
        <f>Salaries!$H$7/12</f>
        <v>2742.0052000000001</v>
      </c>
      <c r="F85" s="28">
        <f>Salaries!$H$7/12</f>
        <v>2742.0052000000001</v>
      </c>
      <c r="G85" s="28">
        <f>Salaries!$H$7/12</f>
        <v>2742.0052000000001</v>
      </c>
      <c r="H85" s="28">
        <f>Salaries!$H$7/12</f>
        <v>2742.0052000000001</v>
      </c>
      <c r="I85" s="28">
        <f>Salaries!$H$7/12</f>
        <v>2742.0052000000001</v>
      </c>
      <c r="J85" s="28">
        <f>Salaries!$H$7/12</f>
        <v>2742.0052000000001</v>
      </c>
      <c r="K85" s="28">
        <f>Salaries!$H$7/12</f>
        <v>2742.0052000000001</v>
      </c>
      <c r="L85" s="28">
        <f>Salaries!$H$7/12</f>
        <v>2742.0052000000001</v>
      </c>
      <c r="M85" s="28">
        <f>Salaries!$H$7/12</f>
        <v>2742.0052000000001</v>
      </c>
      <c r="N85" s="28">
        <f>Salaries!$H$7/12</f>
        <v>2742.0052000000001</v>
      </c>
      <c r="O85" s="28">
        <f>Salaries!$H$7/12</f>
        <v>2742.0052000000001</v>
      </c>
      <c r="P85" s="28"/>
      <c r="Q85" s="40">
        <f>SUM(D85:O85)</f>
        <v>32904.062400000003</v>
      </c>
      <c r="R85" s="24"/>
    </row>
    <row r="86" spans="1:18" ht="15" customHeight="1" x14ac:dyDescent="0.25">
      <c r="B86" t="s">
        <v>48</v>
      </c>
      <c r="C86" s="37" t="s">
        <v>90</v>
      </c>
      <c r="D86" s="6">
        <v>0</v>
      </c>
      <c r="E86" s="6">
        <v>0</v>
      </c>
      <c r="F86" s="6">
        <v>0</v>
      </c>
      <c r="G86" s="6">
        <v>0</v>
      </c>
      <c r="H86" s="6">
        <v>0</v>
      </c>
      <c r="I86" s="6">
        <v>0</v>
      </c>
      <c r="J86" s="6">
        <v>0</v>
      </c>
      <c r="K86" s="6">
        <v>0</v>
      </c>
      <c r="L86" s="6">
        <v>0</v>
      </c>
      <c r="M86" s="6">
        <v>0</v>
      </c>
      <c r="N86" s="6">
        <v>0</v>
      </c>
      <c r="O86" s="6">
        <v>0</v>
      </c>
      <c r="P86" s="28"/>
      <c r="Q86" s="40">
        <f t="shared" ref="Q86:Q101" si="33">SUM(D86:O86)</f>
        <v>0</v>
      </c>
      <c r="R86" s="24"/>
    </row>
    <row r="87" spans="1:18" ht="15" customHeight="1" x14ac:dyDescent="0.25">
      <c r="B87" t="s">
        <v>26</v>
      </c>
      <c r="D87" s="6">
        <v>70</v>
      </c>
      <c r="E87" s="6">
        <v>70</v>
      </c>
      <c r="F87" s="6">
        <v>70</v>
      </c>
      <c r="G87" s="6">
        <v>70</v>
      </c>
      <c r="H87" s="6">
        <v>70</v>
      </c>
      <c r="I87" s="6">
        <v>70</v>
      </c>
      <c r="J87" s="6">
        <v>70</v>
      </c>
      <c r="K87" s="6">
        <v>70</v>
      </c>
      <c r="L87" s="6">
        <v>70</v>
      </c>
      <c r="M87" s="6">
        <v>70</v>
      </c>
      <c r="N87" s="6">
        <v>70</v>
      </c>
      <c r="O87" s="6">
        <v>70</v>
      </c>
      <c r="P87" s="28"/>
      <c r="Q87" s="40">
        <f t="shared" si="33"/>
        <v>840</v>
      </c>
      <c r="R87" s="24"/>
    </row>
    <row r="88" spans="1:18" ht="15" customHeight="1" x14ac:dyDescent="0.25">
      <c r="B88" t="s">
        <v>91</v>
      </c>
      <c r="D88" s="6">
        <v>250</v>
      </c>
      <c r="E88" s="28">
        <v>250</v>
      </c>
      <c r="F88" s="28">
        <v>250</v>
      </c>
      <c r="G88" s="28">
        <v>250</v>
      </c>
      <c r="H88" s="28">
        <v>250</v>
      </c>
      <c r="I88" s="28">
        <v>250</v>
      </c>
      <c r="J88" s="28">
        <v>250</v>
      </c>
      <c r="K88" s="28">
        <v>250</v>
      </c>
      <c r="L88" s="28">
        <v>250</v>
      </c>
      <c r="M88" s="28">
        <v>250</v>
      </c>
      <c r="N88" s="28">
        <v>250</v>
      </c>
      <c r="O88" s="28">
        <v>250</v>
      </c>
      <c r="P88" s="28"/>
      <c r="Q88" s="40">
        <f t="shared" si="33"/>
        <v>3000</v>
      </c>
      <c r="R88" s="24"/>
    </row>
    <row r="89" spans="1:18" ht="15" customHeight="1" x14ac:dyDescent="0.25">
      <c r="B89" t="s">
        <v>27</v>
      </c>
      <c r="C89" s="37" t="s">
        <v>60</v>
      </c>
      <c r="D89" s="6">
        <v>400</v>
      </c>
      <c r="E89" s="6">
        <v>400</v>
      </c>
      <c r="F89" s="6">
        <v>400</v>
      </c>
      <c r="G89" s="6">
        <v>400</v>
      </c>
      <c r="H89" s="6">
        <v>400</v>
      </c>
      <c r="I89" s="6">
        <v>400</v>
      </c>
      <c r="J89" s="6">
        <v>400</v>
      </c>
      <c r="K89" s="6">
        <v>400</v>
      </c>
      <c r="L89" s="6">
        <v>400</v>
      </c>
      <c r="M89" s="6">
        <v>400</v>
      </c>
      <c r="N89" s="6">
        <v>400</v>
      </c>
      <c r="O89" s="6">
        <v>400</v>
      </c>
      <c r="P89" s="28"/>
      <c r="Q89" s="40">
        <f t="shared" si="33"/>
        <v>4800</v>
      </c>
      <c r="R89" s="24"/>
    </row>
    <row r="90" spans="1:18" ht="15" customHeight="1" x14ac:dyDescent="0.25">
      <c r="B90" t="s">
        <v>24</v>
      </c>
      <c r="D90" s="6">
        <v>75</v>
      </c>
      <c r="E90" s="28">
        <v>75</v>
      </c>
      <c r="F90" s="28">
        <v>75</v>
      </c>
      <c r="G90" s="28">
        <v>75</v>
      </c>
      <c r="H90" s="28">
        <v>75</v>
      </c>
      <c r="I90" s="28">
        <v>75</v>
      </c>
      <c r="J90" s="28">
        <v>75</v>
      </c>
      <c r="K90" s="28">
        <v>75</v>
      </c>
      <c r="L90" s="28">
        <v>75</v>
      </c>
      <c r="M90" s="28">
        <v>75</v>
      </c>
      <c r="N90" s="28">
        <v>75</v>
      </c>
      <c r="O90" s="28">
        <v>75</v>
      </c>
      <c r="P90" s="28"/>
      <c r="Q90" s="40">
        <f t="shared" si="33"/>
        <v>900</v>
      </c>
      <c r="R90" s="24"/>
    </row>
    <row r="91" spans="1:18" ht="15" customHeight="1" x14ac:dyDescent="0.25">
      <c r="B91" t="s">
        <v>1</v>
      </c>
      <c r="D91" s="6">
        <v>2500</v>
      </c>
      <c r="E91" s="28"/>
      <c r="F91" s="28"/>
      <c r="G91" s="28"/>
      <c r="H91" s="28"/>
      <c r="I91" s="28"/>
      <c r="J91" s="28"/>
      <c r="K91" s="28"/>
      <c r="L91" s="28"/>
      <c r="M91" s="28"/>
      <c r="N91" s="28"/>
      <c r="O91" s="28"/>
      <c r="P91" s="28"/>
      <c r="Q91" s="40">
        <f t="shared" si="33"/>
        <v>2500</v>
      </c>
      <c r="R91" s="24"/>
    </row>
    <row r="92" spans="1:18" ht="15" customHeight="1" x14ac:dyDescent="0.25">
      <c r="B92" t="s">
        <v>6</v>
      </c>
      <c r="D92" s="6">
        <v>25</v>
      </c>
      <c r="E92" s="28">
        <v>25</v>
      </c>
      <c r="F92" s="28">
        <v>25</v>
      </c>
      <c r="G92" s="28">
        <v>25</v>
      </c>
      <c r="H92" s="28">
        <v>25</v>
      </c>
      <c r="I92" s="28">
        <v>25</v>
      </c>
      <c r="J92" s="28">
        <v>25</v>
      </c>
      <c r="K92" s="28">
        <v>25</v>
      </c>
      <c r="L92" s="28">
        <v>25</v>
      </c>
      <c r="M92" s="28">
        <v>25</v>
      </c>
      <c r="N92" s="28">
        <v>25</v>
      </c>
      <c r="O92" s="28">
        <v>25</v>
      </c>
      <c r="P92" s="28"/>
      <c r="Q92" s="40">
        <f t="shared" si="33"/>
        <v>300</v>
      </c>
      <c r="R92" s="24"/>
    </row>
    <row r="93" spans="1:18" ht="15" customHeight="1" x14ac:dyDescent="0.25">
      <c r="B93" t="s">
        <v>25</v>
      </c>
      <c r="D93" s="6">
        <v>300</v>
      </c>
      <c r="E93" s="28">
        <v>300</v>
      </c>
      <c r="F93" s="28">
        <v>300</v>
      </c>
      <c r="G93" s="28">
        <v>300</v>
      </c>
      <c r="H93" s="28">
        <v>300</v>
      </c>
      <c r="I93" s="28">
        <v>300</v>
      </c>
      <c r="J93" s="28">
        <v>300</v>
      </c>
      <c r="K93" s="28">
        <v>300</v>
      </c>
      <c r="L93" s="28">
        <v>300</v>
      </c>
      <c r="M93" s="28">
        <v>300</v>
      </c>
      <c r="N93" s="28">
        <v>300</v>
      </c>
      <c r="O93" s="28">
        <v>300</v>
      </c>
      <c r="P93" s="28"/>
      <c r="Q93" s="40">
        <f t="shared" si="33"/>
        <v>3600</v>
      </c>
      <c r="R93" s="24"/>
    </row>
    <row r="94" spans="1:18" ht="15" customHeight="1" x14ac:dyDescent="0.25">
      <c r="B94" t="s">
        <v>28</v>
      </c>
      <c r="D94" s="6">
        <v>300</v>
      </c>
      <c r="E94" s="28"/>
      <c r="F94" s="28">
        <v>300</v>
      </c>
      <c r="G94" s="28"/>
      <c r="H94" s="28">
        <v>300</v>
      </c>
      <c r="I94" s="28"/>
      <c r="J94" s="28"/>
      <c r="K94" s="28">
        <v>300</v>
      </c>
      <c r="L94" s="28"/>
      <c r="M94" s="28"/>
      <c r="N94" s="28">
        <v>300</v>
      </c>
      <c r="O94" s="28"/>
      <c r="P94" s="28"/>
      <c r="Q94" s="40">
        <f t="shared" si="33"/>
        <v>1500</v>
      </c>
      <c r="R94" s="24"/>
    </row>
    <row r="95" spans="1:18" ht="15" customHeight="1" x14ac:dyDescent="0.25">
      <c r="B95" t="s">
        <v>22</v>
      </c>
      <c r="D95" s="6">
        <v>40</v>
      </c>
      <c r="E95" s="28">
        <v>40</v>
      </c>
      <c r="F95" s="28">
        <v>40</v>
      </c>
      <c r="G95" s="28">
        <v>40</v>
      </c>
      <c r="H95" s="28">
        <v>40</v>
      </c>
      <c r="I95" s="28">
        <v>40</v>
      </c>
      <c r="J95" s="28">
        <v>40</v>
      </c>
      <c r="K95" s="28">
        <v>40</v>
      </c>
      <c r="L95" s="28">
        <v>40</v>
      </c>
      <c r="M95" s="28">
        <v>40</v>
      </c>
      <c r="N95" s="28">
        <v>40</v>
      </c>
      <c r="O95" s="28">
        <v>40</v>
      </c>
      <c r="P95" s="28"/>
      <c r="Q95" s="40">
        <f t="shared" si="33"/>
        <v>480</v>
      </c>
      <c r="R95" s="24"/>
    </row>
    <row r="96" spans="1:18" ht="15" customHeight="1" x14ac:dyDescent="0.25">
      <c r="B96" t="s">
        <v>7</v>
      </c>
      <c r="D96" s="6">
        <v>25</v>
      </c>
      <c r="E96" s="6">
        <v>25</v>
      </c>
      <c r="F96" s="6">
        <v>25</v>
      </c>
      <c r="G96" s="6">
        <v>25</v>
      </c>
      <c r="H96" s="6">
        <v>25</v>
      </c>
      <c r="I96" s="6">
        <v>25</v>
      </c>
      <c r="J96" s="6">
        <v>25</v>
      </c>
      <c r="K96" s="6">
        <v>25</v>
      </c>
      <c r="L96" s="6">
        <v>25</v>
      </c>
      <c r="M96" s="6">
        <v>25</v>
      </c>
      <c r="N96" s="6">
        <v>25</v>
      </c>
      <c r="O96" s="6">
        <v>25</v>
      </c>
      <c r="P96" s="28"/>
      <c r="Q96" s="40">
        <f t="shared" si="33"/>
        <v>300</v>
      </c>
      <c r="R96" s="24"/>
    </row>
    <row r="97" spans="1:19" ht="15" customHeight="1" x14ac:dyDescent="0.25">
      <c r="B97" t="s">
        <v>4</v>
      </c>
      <c r="D97" s="6">
        <v>10</v>
      </c>
      <c r="E97" s="28">
        <v>10</v>
      </c>
      <c r="F97" s="28">
        <v>10</v>
      </c>
      <c r="G97" s="28">
        <v>10</v>
      </c>
      <c r="H97" s="28">
        <v>10</v>
      </c>
      <c r="I97" s="28">
        <v>10</v>
      </c>
      <c r="J97" s="28">
        <v>10</v>
      </c>
      <c r="K97" s="28">
        <v>10</v>
      </c>
      <c r="L97" s="28">
        <v>10</v>
      </c>
      <c r="M97" s="28">
        <v>10</v>
      </c>
      <c r="N97" s="28">
        <v>10</v>
      </c>
      <c r="O97" s="28">
        <v>10</v>
      </c>
      <c r="P97" s="28"/>
      <c r="Q97" s="40">
        <f t="shared" si="33"/>
        <v>120</v>
      </c>
      <c r="R97" s="24"/>
    </row>
    <row r="98" spans="1:19" ht="15" customHeight="1" x14ac:dyDescent="0.25">
      <c r="B98" t="s">
        <v>49</v>
      </c>
      <c r="D98" s="6">
        <v>750</v>
      </c>
      <c r="E98" s="28"/>
      <c r="F98" s="28"/>
      <c r="G98" s="28"/>
      <c r="H98" s="28"/>
      <c r="I98" s="28"/>
      <c r="J98" s="28"/>
      <c r="K98" s="28"/>
      <c r="L98" s="28"/>
      <c r="M98" s="28"/>
      <c r="N98" s="28"/>
      <c r="O98" s="28">
        <v>1000</v>
      </c>
      <c r="P98" s="28"/>
      <c r="Q98" s="40">
        <f t="shared" si="33"/>
        <v>1750</v>
      </c>
      <c r="R98" s="24"/>
    </row>
    <row r="99" spans="1:19" ht="15" customHeight="1" x14ac:dyDescent="0.25">
      <c r="B99" t="s">
        <v>50</v>
      </c>
      <c r="D99" s="6">
        <v>25</v>
      </c>
      <c r="E99" s="6">
        <v>25</v>
      </c>
      <c r="F99" s="6">
        <v>25</v>
      </c>
      <c r="G99" s="6">
        <v>25</v>
      </c>
      <c r="H99" s="6">
        <v>25</v>
      </c>
      <c r="I99" s="6">
        <v>25</v>
      </c>
      <c r="J99" s="6">
        <v>25</v>
      </c>
      <c r="K99" s="6">
        <v>25</v>
      </c>
      <c r="L99" s="6">
        <v>25</v>
      </c>
      <c r="M99" s="6">
        <v>25</v>
      </c>
      <c r="N99" s="6">
        <v>25</v>
      </c>
      <c r="O99" s="6">
        <v>25</v>
      </c>
      <c r="P99" s="28"/>
      <c r="Q99" s="40">
        <f t="shared" si="33"/>
        <v>300</v>
      </c>
      <c r="R99" s="24"/>
    </row>
    <row r="100" spans="1:19" ht="15" customHeight="1" x14ac:dyDescent="0.25">
      <c r="B100" t="s">
        <v>29</v>
      </c>
      <c r="D100" s="6">
        <v>500</v>
      </c>
      <c r="E100" s="28"/>
      <c r="F100" s="28"/>
      <c r="G100" s="28"/>
      <c r="H100" s="28"/>
      <c r="I100" s="28"/>
      <c r="J100" s="28"/>
      <c r="K100" s="28"/>
      <c r="L100" s="28"/>
      <c r="M100" s="28"/>
      <c r="N100" s="28"/>
      <c r="O100" s="28"/>
      <c r="P100" s="28"/>
      <c r="Q100" s="40">
        <f t="shared" si="33"/>
        <v>500</v>
      </c>
      <c r="R100" s="24"/>
    </row>
    <row r="101" spans="1:19" ht="15" customHeight="1" x14ac:dyDescent="0.25">
      <c r="B101" t="s">
        <v>8</v>
      </c>
      <c r="D101" s="6">
        <v>100</v>
      </c>
      <c r="E101" s="28">
        <v>100</v>
      </c>
      <c r="F101" s="28">
        <v>100</v>
      </c>
      <c r="G101" s="28">
        <v>100</v>
      </c>
      <c r="H101" s="28">
        <v>100</v>
      </c>
      <c r="I101" s="28">
        <v>100</v>
      </c>
      <c r="J101" s="28">
        <v>100</v>
      </c>
      <c r="K101" s="28">
        <v>100</v>
      </c>
      <c r="L101" s="28">
        <v>100</v>
      </c>
      <c r="M101" s="28">
        <v>100</v>
      </c>
      <c r="N101" s="28">
        <v>100</v>
      </c>
      <c r="O101" s="28">
        <v>100</v>
      </c>
      <c r="P101" s="28"/>
      <c r="Q101" s="40">
        <f t="shared" si="33"/>
        <v>1200</v>
      </c>
      <c r="R101" s="24"/>
    </row>
    <row r="102" spans="1:19" ht="15" customHeight="1" x14ac:dyDescent="0.25">
      <c r="B102" s="15"/>
      <c r="C102" s="48"/>
      <c r="D102" s="16"/>
      <c r="E102" s="26"/>
      <c r="F102" s="26"/>
      <c r="G102" s="27"/>
      <c r="H102" s="27"/>
      <c r="I102" s="27"/>
      <c r="J102" s="27"/>
      <c r="K102" s="27"/>
      <c r="L102" s="27"/>
      <c r="M102" s="27"/>
      <c r="N102" s="27"/>
      <c r="O102" s="27"/>
      <c r="P102" s="23"/>
      <c r="Q102" s="23"/>
      <c r="R102" s="24"/>
    </row>
    <row r="103" spans="1:19" ht="21.75" customHeight="1" thickBot="1" x14ac:dyDescent="0.4">
      <c r="A103" s="21" t="s">
        <v>36</v>
      </c>
      <c r="B103" s="19"/>
      <c r="C103" s="45"/>
      <c r="D103" s="39">
        <f>SUM(D85:D102)</f>
        <v>8112.0051999999996</v>
      </c>
      <c r="E103" s="84">
        <f t="shared" ref="E103:O103" si="34">SUM(E85:E101)</f>
        <v>4062.0052000000001</v>
      </c>
      <c r="F103" s="84">
        <f t="shared" si="34"/>
        <v>4362.0051999999996</v>
      </c>
      <c r="G103" s="84">
        <f t="shared" si="34"/>
        <v>4062.0052000000001</v>
      </c>
      <c r="H103" s="84">
        <f t="shared" si="34"/>
        <v>4362.0051999999996</v>
      </c>
      <c r="I103" s="84">
        <f t="shared" si="34"/>
        <v>4062.0052000000001</v>
      </c>
      <c r="J103" s="84">
        <f t="shared" si="34"/>
        <v>4062.0052000000001</v>
      </c>
      <c r="K103" s="84">
        <f t="shared" si="34"/>
        <v>4362.0051999999996</v>
      </c>
      <c r="L103" s="84">
        <f t="shared" si="34"/>
        <v>4062.0052000000001</v>
      </c>
      <c r="M103" s="84">
        <f t="shared" si="34"/>
        <v>4062.0052000000001</v>
      </c>
      <c r="N103" s="84">
        <f t="shared" si="34"/>
        <v>4362.0051999999996</v>
      </c>
      <c r="O103" s="84">
        <f t="shared" si="34"/>
        <v>5062.0051999999996</v>
      </c>
      <c r="P103" s="85"/>
      <c r="Q103" s="86">
        <f>SUM(D103:O103)</f>
        <v>54994.062399999995</v>
      </c>
      <c r="R103" s="87"/>
      <c r="S103" s="12"/>
    </row>
    <row r="104" spans="1:19" ht="15" customHeight="1" x14ac:dyDescent="0.25">
      <c r="B104" s="15"/>
      <c r="C104" s="46"/>
      <c r="D104" s="31"/>
      <c r="E104" s="88"/>
      <c r="F104" s="88"/>
      <c r="G104" s="89"/>
      <c r="H104" s="89"/>
      <c r="I104" s="89"/>
      <c r="J104" s="89"/>
      <c r="K104" s="89"/>
      <c r="L104" s="89"/>
      <c r="M104" s="89"/>
      <c r="N104" s="89"/>
      <c r="O104" s="89"/>
      <c r="P104" s="90"/>
      <c r="Q104" s="90"/>
      <c r="R104" s="28"/>
      <c r="S104" s="12"/>
    </row>
    <row r="105" spans="1:19" ht="15" customHeight="1" thickBot="1" x14ac:dyDescent="0.4">
      <c r="A105" s="21" t="s">
        <v>37</v>
      </c>
      <c r="B105" s="19"/>
      <c r="C105" s="45"/>
      <c r="D105" s="112">
        <f t="shared" ref="D105:O105" si="35">D82-D103</f>
        <v>-4616.4051999999992</v>
      </c>
      <c r="E105" s="112">
        <f t="shared" si="35"/>
        <v>-1140.5251999999996</v>
      </c>
      <c r="F105" s="112">
        <f t="shared" si="35"/>
        <v>-1209.5251999999991</v>
      </c>
      <c r="G105" s="112">
        <f t="shared" si="35"/>
        <v>-290.60519999999951</v>
      </c>
      <c r="H105" s="112">
        <f t="shared" si="35"/>
        <v>-1192.7251999999989</v>
      </c>
      <c r="I105" s="112">
        <f t="shared" si="35"/>
        <v>-909.52519999999959</v>
      </c>
      <c r="J105" s="112">
        <f t="shared" si="35"/>
        <v>-538.4051999999997</v>
      </c>
      <c r="K105" s="112">
        <f t="shared" si="35"/>
        <v>-1594.5251999999991</v>
      </c>
      <c r="L105" s="112">
        <f t="shared" si="35"/>
        <v>-516.0051999999996</v>
      </c>
      <c r="M105" s="112">
        <f t="shared" si="35"/>
        <v>-1388.3251999999998</v>
      </c>
      <c r="N105" s="112">
        <f t="shared" si="35"/>
        <v>-1721.9251999999992</v>
      </c>
      <c r="O105" s="112">
        <f t="shared" si="35"/>
        <v>-1681.2051999999994</v>
      </c>
      <c r="P105" s="86"/>
      <c r="Q105" s="86">
        <f>SUM(D105:O105)</f>
        <v>-16799.702399999991</v>
      </c>
      <c r="R105" s="87"/>
      <c r="S105" s="12"/>
    </row>
    <row r="106" spans="1:19" ht="15" customHeight="1" x14ac:dyDescent="0.25">
      <c r="B106" s="15"/>
      <c r="C106" s="46"/>
      <c r="D106" s="31"/>
      <c r="E106" s="32"/>
      <c r="F106" s="32"/>
      <c r="G106" s="33"/>
      <c r="H106" s="33"/>
      <c r="I106" s="33"/>
      <c r="J106" s="33"/>
      <c r="K106" s="33"/>
      <c r="L106" s="33"/>
      <c r="M106" s="33"/>
      <c r="N106" s="33"/>
      <c r="O106" s="33"/>
      <c r="P106" s="34"/>
      <c r="Q106" s="34"/>
      <c r="R106" s="29"/>
      <c r="S106" s="12"/>
    </row>
    <row r="107" spans="1:19" ht="15" customHeight="1" x14ac:dyDescent="0.25">
      <c r="A107" s="1" t="s">
        <v>38</v>
      </c>
      <c r="B107" s="54" t="s">
        <v>63</v>
      </c>
      <c r="C107" s="46"/>
      <c r="D107" s="31">
        <v>20000</v>
      </c>
      <c r="E107" s="32"/>
      <c r="F107" s="32"/>
      <c r="G107" s="33"/>
      <c r="H107" s="33"/>
      <c r="I107" s="33"/>
      <c r="J107" s="33"/>
      <c r="K107" s="33"/>
      <c r="L107" s="33"/>
      <c r="M107" s="33"/>
      <c r="N107" s="33"/>
      <c r="O107" s="33"/>
      <c r="P107" s="34"/>
      <c r="Q107" s="34">
        <f>SUM(C107:O107)</f>
        <v>20000</v>
      </c>
      <c r="R107" s="29"/>
      <c r="S107" s="12"/>
    </row>
    <row r="108" spans="1:19" ht="15" customHeight="1" x14ac:dyDescent="0.25">
      <c r="B108" s="15"/>
      <c r="C108" s="46"/>
      <c r="D108" s="31"/>
      <c r="E108" s="32"/>
      <c r="F108" s="32"/>
      <c r="G108" s="33"/>
      <c r="H108" s="33"/>
      <c r="I108" s="33"/>
      <c r="J108" s="33"/>
      <c r="K108" s="33"/>
      <c r="L108" s="33"/>
      <c r="M108" s="33"/>
      <c r="N108" s="33"/>
      <c r="O108" s="33"/>
      <c r="P108" s="34"/>
      <c r="Q108" s="34"/>
      <c r="R108" s="29"/>
      <c r="S108" s="12"/>
    </row>
    <row r="109" spans="1:19" ht="15" customHeight="1" x14ac:dyDescent="0.25">
      <c r="A109" s="1" t="s">
        <v>39</v>
      </c>
      <c r="B109" s="22" t="s">
        <v>40</v>
      </c>
      <c r="C109" s="46"/>
      <c r="D109" s="91">
        <f>D105</f>
        <v>-4616.4051999999992</v>
      </c>
      <c r="E109" s="91">
        <f t="shared" ref="E109:O109" si="36">E105</f>
        <v>-1140.5251999999996</v>
      </c>
      <c r="F109" s="91">
        <f t="shared" si="36"/>
        <v>-1209.5251999999991</v>
      </c>
      <c r="G109" s="91">
        <f t="shared" si="36"/>
        <v>-290.60519999999951</v>
      </c>
      <c r="H109" s="91">
        <f t="shared" si="36"/>
        <v>-1192.7251999999989</v>
      </c>
      <c r="I109" s="91">
        <f t="shared" si="36"/>
        <v>-909.52519999999959</v>
      </c>
      <c r="J109" s="91">
        <f t="shared" si="36"/>
        <v>-538.4051999999997</v>
      </c>
      <c r="K109" s="91">
        <f t="shared" si="36"/>
        <v>-1594.5251999999991</v>
      </c>
      <c r="L109" s="91">
        <f t="shared" si="36"/>
        <v>-516.0051999999996</v>
      </c>
      <c r="M109" s="91">
        <f t="shared" si="36"/>
        <v>-1388.3251999999998</v>
      </c>
      <c r="N109" s="91">
        <f t="shared" si="36"/>
        <v>-1721.9251999999992</v>
      </c>
      <c r="O109" s="91">
        <f t="shared" si="36"/>
        <v>-1681.2051999999994</v>
      </c>
      <c r="P109" s="90"/>
      <c r="Q109" s="90">
        <f>SUM(D109:O109)</f>
        <v>-16799.702399999991</v>
      </c>
      <c r="R109" s="29"/>
      <c r="S109" s="12"/>
    </row>
    <row r="110" spans="1:19" ht="15" customHeight="1" x14ac:dyDescent="0.25">
      <c r="B110" s="22"/>
      <c r="C110" s="46"/>
      <c r="D110" s="91"/>
      <c r="E110" s="92"/>
      <c r="F110" s="92"/>
      <c r="G110" s="93"/>
      <c r="H110" s="93"/>
      <c r="I110" s="93"/>
      <c r="J110" s="93"/>
      <c r="K110" s="93"/>
      <c r="L110" s="93"/>
      <c r="M110" s="93"/>
      <c r="N110" s="93"/>
      <c r="O110" s="93"/>
      <c r="P110" s="90"/>
      <c r="Q110" s="90"/>
      <c r="R110" s="29"/>
      <c r="S110" s="12"/>
    </row>
    <row r="111" spans="1:19" ht="15" customHeight="1" x14ac:dyDescent="0.25">
      <c r="B111" s="22" t="s">
        <v>41</v>
      </c>
      <c r="C111" s="46"/>
      <c r="D111" s="91">
        <f>D105+D107</f>
        <v>15383.594800000001</v>
      </c>
      <c r="E111" s="91">
        <f t="shared" ref="E111:O111" si="37">E105+E107</f>
        <v>-1140.5251999999996</v>
      </c>
      <c r="F111" s="91">
        <f t="shared" si="37"/>
        <v>-1209.5251999999991</v>
      </c>
      <c r="G111" s="91">
        <f t="shared" si="37"/>
        <v>-290.60519999999951</v>
      </c>
      <c r="H111" s="91">
        <f t="shared" si="37"/>
        <v>-1192.7251999999989</v>
      </c>
      <c r="I111" s="91">
        <f t="shared" si="37"/>
        <v>-909.52519999999959</v>
      </c>
      <c r="J111" s="91">
        <f t="shared" si="37"/>
        <v>-538.4051999999997</v>
      </c>
      <c r="K111" s="91">
        <f t="shared" si="37"/>
        <v>-1594.5251999999991</v>
      </c>
      <c r="L111" s="91">
        <f t="shared" si="37"/>
        <v>-516.0051999999996</v>
      </c>
      <c r="M111" s="91">
        <f t="shared" si="37"/>
        <v>-1388.3251999999998</v>
      </c>
      <c r="N111" s="91">
        <f t="shared" si="37"/>
        <v>-1721.9251999999992</v>
      </c>
      <c r="O111" s="91">
        <f t="shared" si="37"/>
        <v>-1681.2051999999994</v>
      </c>
      <c r="P111" s="90"/>
      <c r="Q111" s="90">
        <f>SUM(D111:O111)</f>
        <v>3200.2976000000081</v>
      </c>
      <c r="R111" s="29"/>
      <c r="S111" s="12"/>
    </row>
    <row r="112" spans="1:19" x14ac:dyDescent="0.25">
      <c r="D112" s="6"/>
      <c r="E112" s="28"/>
      <c r="F112" s="28"/>
      <c r="G112" s="28"/>
      <c r="H112" s="28"/>
      <c r="I112" s="28"/>
      <c r="J112" s="28"/>
      <c r="K112" s="28"/>
      <c r="L112" s="28"/>
      <c r="M112" s="28"/>
      <c r="N112" s="28"/>
      <c r="O112" s="28"/>
      <c r="P112" s="28"/>
      <c r="Q112" s="24"/>
      <c r="R112" s="24"/>
    </row>
    <row r="113" spans="4:18" x14ac:dyDescent="0.25">
      <c r="D113" s="6"/>
      <c r="E113" s="28"/>
      <c r="F113" s="28"/>
      <c r="G113" s="28"/>
      <c r="H113" s="28"/>
      <c r="I113" s="28"/>
      <c r="J113" s="28"/>
      <c r="K113" s="28"/>
      <c r="L113" s="28"/>
      <c r="M113" s="28"/>
      <c r="N113" s="28"/>
      <c r="O113" s="28"/>
      <c r="P113" s="28"/>
      <c r="Q113" s="24"/>
      <c r="R113" s="24"/>
    </row>
    <row r="114" spans="4:18" x14ac:dyDescent="0.25">
      <c r="D114" s="6"/>
      <c r="E114" s="28"/>
      <c r="F114" s="28"/>
      <c r="G114" s="28"/>
      <c r="H114" s="28"/>
      <c r="I114" s="28"/>
      <c r="J114" s="28"/>
      <c r="K114" s="28"/>
      <c r="L114" s="28"/>
      <c r="M114" s="28"/>
      <c r="N114" s="28"/>
      <c r="O114" s="28"/>
      <c r="P114" s="28"/>
      <c r="Q114" s="24"/>
      <c r="R114" s="24"/>
    </row>
    <row r="115" spans="4:18" x14ac:dyDescent="0.25">
      <c r="D115" s="6"/>
      <c r="E115" s="28"/>
      <c r="F115" s="28"/>
      <c r="G115" s="28"/>
      <c r="H115" s="28"/>
      <c r="I115" s="28"/>
      <c r="J115" s="28"/>
      <c r="K115" s="28"/>
      <c r="L115" s="28"/>
      <c r="M115" s="28"/>
      <c r="N115" s="28"/>
      <c r="O115" s="28"/>
      <c r="P115" s="28"/>
      <c r="Q115" s="24"/>
      <c r="R115" s="24"/>
    </row>
    <row r="116" spans="4:18" x14ac:dyDescent="0.25">
      <c r="D116" s="6"/>
      <c r="E116" s="28"/>
      <c r="F116" s="28"/>
      <c r="G116" s="28"/>
      <c r="H116" s="28"/>
      <c r="I116" s="28"/>
      <c r="J116" s="28"/>
      <c r="K116" s="28"/>
      <c r="L116" s="28"/>
      <c r="M116" s="28"/>
      <c r="N116" s="28"/>
      <c r="O116" s="28"/>
      <c r="P116" s="28"/>
      <c r="Q116" s="24"/>
      <c r="R116" s="24"/>
    </row>
    <row r="117" spans="4:18" x14ac:dyDescent="0.25">
      <c r="D117" s="6"/>
      <c r="E117" s="28"/>
      <c r="F117" s="28"/>
      <c r="G117" s="28"/>
      <c r="H117" s="28"/>
      <c r="I117" s="28"/>
      <c r="J117" s="28"/>
      <c r="K117" s="28"/>
      <c r="L117" s="28"/>
      <c r="M117" s="28"/>
      <c r="N117" s="28"/>
      <c r="O117" s="28"/>
      <c r="P117" s="28"/>
      <c r="Q117" s="24"/>
      <c r="R117" s="24"/>
    </row>
    <row r="118" spans="4:18" x14ac:dyDescent="0.25">
      <c r="D118" s="6"/>
      <c r="E118" s="6"/>
      <c r="F118" s="6"/>
      <c r="G118" s="6"/>
      <c r="H118" s="6"/>
      <c r="I118" s="6"/>
      <c r="J118" s="6"/>
      <c r="K118" s="6"/>
      <c r="L118" s="6"/>
      <c r="M118" s="6"/>
      <c r="N118" s="6"/>
      <c r="O118" s="6"/>
      <c r="P118" s="6"/>
    </row>
  </sheetData>
  <conditionalFormatting sqref="Q109:Q113">
    <cfRule type="cellIs" dxfId="9" priority="1" operator="lessThan">
      <formula>0</formula>
    </cfRule>
    <cfRule type="cellIs" dxfId="8"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topLeftCell="B9" zoomScale="80" zoomScaleNormal="80" zoomScaleSheetLayoutView="100" workbookViewId="0">
      <selection activeCell="D16" sqref="D16:O16"/>
    </sheetView>
  </sheetViews>
  <sheetFormatPr defaultRowHeight="15" x14ac:dyDescent="0.25"/>
  <cols>
    <col min="1" max="1" width="41.7109375" customWidth="1"/>
    <col min="2" max="2" width="42.7109375" customWidth="1"/>
    <col min="3" max="3" width="39.7109375" style="37" customWidth="1"/>
    <col min="4" max="15" width="12.7109375" customWidth="1"/>
    <col min="16" max="16" width="12.7109375" style="1" customWidth="1"/>
    <col min="17" max="17" width="14.28515625" customWidth="1"/>
  </cols>
  <sheetData>
    <row r="1" spans="1:18" ht="23.25" x14ac:dyDescent="0.35">
      <c r="A1" s="10" t="s">
        <v>141</v>
      </c>
      <c r="B1" s="5"/>
      <c r="C1" s="42"/>
    </row>
    <row r="2" spans="1:18" ht="23.25" x14ac:dyDescent="0.35">
      <c r="A2" s="10"/>
      <c r="B2" s="5"/>
      <c r="C2" s="42"/>
      <c r="F2" t="s">
        <v>42</v>
      </c>
    </row>
    <row r="3" spans="1:18" s="1" customFormat="1" ht="15" customHeight="1" x14ac:dyDescent="0.35">
      <c r="A3" s="10"/>
      <c r="B3" s="1" t="s">
        <v>21</v>
      </c>
      <c r="C3" s="55" t="s">
        <v>5</v>
      </c>
      <c r="D3" s="41">
        <v>2024</v>
      </c>
      <c r="E3" s="15"/>
      <c r="F3" s="23"/>
      <c r="G3" s="23"/>
      <c r="H3" s="23"/>
      <c r="I3" s="23"/>
      <c r="J3" s="23"/>
      <c r="K3" s="23"/>
      <c r="L3" s="23"/>
      <c r="M3" s="23"/>
      <c r="N3" s="23"/>
      <c r="O3" s="23"/>
      <c r="P3" s="23"/>
      <c r="Q3" s="25"/>
      <c r="R3" s="25"/>
    </row>
    <row r="4" spans="1:18" s="1" customFormat="1" ht="15" customHeight="1" x14ac:dyDescent="0.35">
      <c r="A4" s="10"/>
      <c r="B4"/>
      <c r="C4" s="37"/>
      <c r="D4" s="1" t="s">
        <v>9</v>
      </c>
      <c r="E4" s="15" t="s">
        <v>10</v>
      </c>
      <c r="F4" s="23" t="s">
        <v>11</v>
      </c>
      <c r="G4" s="23" t="s">
        <v>12</v>
      </c>
      <c r="H4" s="23" t="s">
        <v>13</v>
      </c>
      <c r="I4" s="23" t="s">
        <v>14</v>
      </c>
      <c r="J4" s="23" t="s">
        <v>15</v>
      </c>
      <c r="K4" s="23" t="s">
        <v>16</v>
      </c>
      <c r="L4" s="23" t="s">
        <v>17</v>
      </c>
      <c r="M4" s="23" t="s">
        <v>18</v>
      </c>
      <c r="N4" s="23" t="s">
        <v>19</v>
      </c>
      <c r="O4" s="23" t="s">
        <v>20</v>
      </c>
      <c r="P4" s="23"/>
      <c r="Q4" s="25" t="s">
        <v>45</v>
      </c>
      <c r="R4" s="25"/>
    </row>
    <row r="5" spans="1:18" s="1" customFormat="1" ht="15" customHeight="1" x14ac:dyDescent="0.35">
      <c r="A5" s="10"/>
      <c r="B5" t="s">
        <v>34</v>
      </c>
      <c r="C5" s="37"/>
      <c r="D5" s="14">
        <v>5</v>
      </c>
      <c r="E5" s="16">
        <v>4</v>
      </c>
      <c r="F5" s="26">
        <v>4</v>
      </c>
      <c r="G5" s="27">
        <v>5</v>
      </c>
      <c r="H5" s="27">
        <v>4</v>
      </c>
      <c r="I5" s="27">
        <v>4</v>
      </c>
      <c r="J5" s="27">
        <v>5</v>
      </c>
      <c r="K5" s="27">
        <v>4</v>
      </c>
      <c r="L5" s="27">
        <v>5</v>
      </c>
      <c r="M5" s="27">
        <v>4</v>
      </c>
      <c r="N5" s="27">
        <v>4</v>
      </c>
      <c r="O5" s="27">
        <v>5</v>
      </c>
      <c r="P5" s="23"/>
      <c r="Q5" s="25"/>
      <c r="R5" s="25"/>
    </row>
    <row r="6" spans="1:18" s="1" customFormat="1" ht="15" customHeight="1" x14ac:dyDescent="0.25">
      <c r="A6"/>
      <c r="B6" s="20" t="s">
        <v>43</v>
      </c>
      <c r="C6" s="37" t="s">
        <v>44</v>
      </c>
      <c r="D6" s="14">
        <f>(12*7)*D5</f>
        <v>420</v>
      </c>
      <c r="E6" s="14">
        <f t="shared" ref="E6:O6" si="0">(12*7)*E5</f>
        <v>336</v>
      </c>
      <c r="F6" s="14">
        <f t="shared" si="0"/>
        <v>336</v>
      </c>
      <c r="G6" s="14">
        <f t="shared" si="0"/>
        <v>420</v>
      </c>
      <c r="H6" s="14">
        <f t="shared" si="0"/>
        <v>336</v>
      </c>
      <c r="I6" s="14">
        <f t="shared" si="0"/>
        <v>336</v>
      </c>
      <c r="J6" s="14">
        <f t="shared" si="0"/>
        <v>420</v>
      </c>
      <c r="K6" s="14">
        <f t="shared" si="0"/>
        <v>336</v>
      </c>
      <c r="L6" s="14">
        <f t="shared" si="0"/>
        <v>420</v>
      </c>
      <c r="M6" s="14">
        <f t="shared" si="0"/>
        <v>336</v>
      </c>
      <c r="N6" s="14">
        <f t="shared" si="0"/>
        <v>336</v>
      </c>
      <c r="O6" s="14">
        <f t="shared" si="0"/>
        <v>420</v>
      </c>
      <c r="P6" s="23"/>
      <c r="Q6" s="25"/>
      <c r="R6" s="25"/>
    </row>
    <row r="7" spans="1:18" s="1" customFormat="1" ht="15" customHeight="1" x14ac:dyDescent="0.25">
      <c r="A7"/>
      <c r="B7"/>
      <c r="C7" s="37"/>
      <c r="D7" s="14"/>
      <c r="E7" s="16"/>
      <c r="F7" s="26"/>
      <c r="G7" s="27"/>
      <c r="H7" s="27"/>
      <c r="I7" s="27"/>
      <c r="J7" s="27"/>
      <c r="K7" s="27"/>
      <c r="L7" s="27"/>
      <c r="M7" s="27"/>
      <c r="N7" s="27"/>
      <c r="O7" s="27"/>
      <c r="P7" s="23"/>
      <c r="Q7" s="25"/>
      <c r="R7" s="25"/>
    </row>
    <row r="8" spans="1:18" s="1" customFormat="1" ht="15" customHeight="1" x14ac:dyDescent="0.25">
      <c r="A8" s="18" t="s">
        <v>51</v>
      </c>
      <c r="B8" s="20"/>
      <c r="C8" s="37"/>
      <c r="D8" s="14"/>
      <c r="E8" s="16"/>
      <c r="F8" s="26"/>
      <c r="G8" s="27"/>
      <c r="H8" s="27"/>
      <c r="I8" s="27"/>
      <c r="J8" s="27"/>
      <c r="K8" s="27"/>
      <c r="L8" s="27"/>
      <c r="M8" s="27"/>
      <c r="N8" s="27"/>
      <c r="O8" s="27"/>
      <c r="P8" s="23"/>
      <c r="Q8" s="25"/>
      <c r="R8" s="25"/>
    </row>
    <row r="9" spans="1:18" s="1" customFormat="1" ht="60" x14ac:dyDescent="0.25">
      <c r="A9" s="77" t="s">
        <v>77</v>
      </c>
      <c r="B9" s="94" t="s">
        <v>109</v>
      </c>
      <c r="C9" s="95" t="s">
        <v>143</v>
      </c>
      <c r="D9" s="97">
        <f>(9*0.7)+(15*0.3)</f>
        <v>10.8</v>
      </c>
      <c r="E9" s="97">
        <f t="shared" ref="E9:O9" si="1">(9*0.7)+(15*0.3)</f>
        <v>10.8</v>
      </c>
      <c r="F9" s="97">
        <f t="shared" si="1"/>
        <v>10.8</v>
      </c>
      <c r="G9" s="97">
        <f t="shared" si="1"/>
        <v>10.8</v>
      </c>
      <c r="H9" s="97">
        <f t="shared" si="1"/>
        <v>10.8</v>
      </c>
      <c r="I9" s="97">
        <f t="shared" si="1"/>
        <v>10.8</v>
      </c>
      <c r="J9" s="97">
        <f t="shared" si="1"/>
        <v>10.8</v>
      </c>
      <c r="K9" s="97">
        <f t="shared" si="1"/>
        <v>10.8</v>
      </c>
      <c r="L9" s="97">
        <f t="shared" si="1"/>
        <v>10.8</v>
      </c>
      <c r="M9" s="97">
        <f t="shared" si="1"/>
        <v>10.8</v>
      </c>
      <c r="N9" s="97">
        <f t="shared" si="1"/>
        <v>10.8</v>
      </c>
      <c r="O9" s="97">
        <f t="shared" si="1"/>
        <v>10.8</v>
      </c>
      <c r="P9" s="23"/>
      <c r="Q9" s="25"/>
      <c r="R9" s="25"/>
    </row>
    <row r="10" spans="1:18" s="1" customFormat="1" ht="15.75" x14ac:dyDescent="0.25">
      <c r="A10" s="77"/>
      <c r="B10" s="94" t="s">
        <v>110</v>
      </c>
      <c r="C10" s="96" t="s">
        <v>159</v>
      </c>
      <c r="D10" s="111">
        <v>0.15</v>
      </c>
      <c r="E10" s="111">
        <v>0.15</v>
      </c>
      <c r="F10" s="111">
        <v>0.15</v>
      </c>
      <c r="G10" s="111">
        <v>0.15</v>
      </c>
      <c r="H10" s="111">
        <v>0.15</v>
      </c>
      <c r="I10" s="111">
        <v>0.15</v>
      </c>
      <c r="J10" s="111">
        <v>0.15</v>
      </c>
      <c r="K10" s="111">
        <v>0.15</v>
      </c>
      <c r="L10" s="111">
        <v>0.15</v>
      </c>
      <c r="M10" s="111">
        <v>0.15</v>
      </c>
      <c r="N10" s="111">
        <v>0.15</v>
      </c>
      <c r="O10" s="111">
        <v>0.15</v>
      </c>
      <c r="P10" s="23"/>
      <c r="Q10" s="25"/>
      <c r="R10" s="25"/>
    </row>
    <row r="11" spans="1:18" s="1" customFormat="1" ht="15.75" x14ac:dyDescent="0.25">
      <c r="A11" s="18"/>
      <c r="B11" s="94"/>
      <c r="C11" s="95"/>
      <c r="D11" s="14"/>
      <c r="E11" s="16"/>
      <c r="F11" s="26"/>
      <c r="G11" s="27"/>
      <c r="H11" s="27"/>
      <c r="I11" s="27"/>
      <c r="J11" s="27"/>
      <c r="K11" s="27"/>
      <c r="L11" s="27"/>
      <c r="M11" s="27"/>
      <c r="N11" s="27"/>
      <c r="O11" s="27"/>
      <c r="P11" s="23"/>
      <c r="Q11" s="25"/>
      <c r="R11" s="25"/>
    </row>
    <row r="12" spans="1:18" s="1" customFormat="1" ht="75" x14ac:dyDescent="0.25">
      <c r="A12" s="18"/>
      <c r="B12" s="94" t="s">
        <v>111</v>
      </c>
      <c r="C12" s="95" t="s">
        <v>144</v>
      </c>
      <c r="D12" s="97">
        <f>(9*0.7)+(15*0.3)</f>
        <v>10.8</v>
      </c>
      <c r="E12" s="97">
        <f t="shared" ref="E12:O12" si="2">(9*0.7)+(15*0.3)</f>
        <v>10.8</v>
      </c>
      <c r="F12" s="97">
        <f t="shared" si="2"/>
        <v>10.8</v>
      </c>
      <c r="G12" s="97">
        <f t="shared" si="2"/>
        <v>10.8</v>
      </c>
      <c r="H12" s="97">
        <f t="shared" si="2"/>
        <v>10.8</v>
      </c>
      <c r="I12" s="97">
        <f t="shared" si="2"/>
        <v>10.8</v>
      </c>
      <c r="J12" s="97">
        <f t="shared" si="2"/>
        <v>10.8</v>
      </c>
      <c r="K12" s="97">
        <f t="shared" si="2"/>
        <v>10.8</v>
      </c>
      <c r="L12" s="97">
        <f t="shared" si="2"/>
        <v>10.8</v>
      </c>
      <c r="M12" s="97">
        <f t="shared" si="2"/>
        <v>10.8</v>
      </c>
      <c r="N12" s="97">
        <f t="shared" si="2"/>
        <v>10.8</v>
      </c>
      <c r="O12" s="97">
        <f t="shared" si="2"/>
        <v>10.8</v>
      </c>
      <c r="P12" s="23"/>
      <c r="Q12" s="25"/>
      <c r="R12" s="25"/>
    </row>
    <row r="13" spans="1:18" s="1" customFormat="1" ht="34.5" customHeight="1" x14ac:dyDescent="0.25">
      <c r="A13" s="18"/>
      <c r="B13" s="94" t="s">
        <v>112</v>
      </c>
      <c r="C13" s="96" t="s">
        <v>159</v>
      </c>
      <c r="D13" s="111">
        <v>0.15</v>
      </c>
      <c r="E13" s="111">
        <v>0.15</v>
      </c>
      <c r="F13" s="111">
        <v>0.15</v>
      </c>
      <c r="G13" s="111">
        <v>0.15</v>
      </c>
      <c r="H13" s="111">
        <v>0.15</v>
      </c>
      <c r="I13" s="111">
        <v>0.15</v>
      </c>
      <c r="J13" s="111">
        <v>0.15</v>
      </c>
      <c r="K13" s="111">
        <v>0.15</v>
      </c>
      <c r="L13" s="111">
        <v>0.15</v>
      </c>
      <c r="M13" s="111">
        <v>0.15</v>
      </c>
      <c r="N13" s="111">
        <v>0.15</v>
      </c>
      <c r="O13" s="111">
        <v>0.15</v>
      </c>
      <c r="P13" s="23"/>
      <c r="Q13" s="25"/>
      <c r="R13" s="25"/>
    </row>
    <row r="14" spans="1:18" s="1" customFormat="1" ht="15.75" x14ac:dyDescent="0.25">
      <c r="A14" s="18"/>
      <c r="B14" s="94"/>
      <c r="C14" s="95"/>
      <c r="D14" s="14"/>
      <c r="E14" s="16"/>
      <c r="F14" s="26"/>
      <c r="G14" s="27"/>
      <c r="H14" s="27"/>
      <c r="I14" s="27"/>
      <c r="J14" s="27"/>
      <c r="K14" s="27"/>
      <c r="L14" s="27"/>
      <c r="M14" s="27"/>
      <c r="N14" s="27"/>
      <c r="O14" s="27"/>
      <c r="P14" s="23"/>
      <c r="Q14" s="25"/>
      <c r="R14" s="25"/>
    </row>
    <row r="15" spans="1:18" s="1" customFormat="1" ht="105" x14ac:dyDescent="0.25">
      <c r="A15" s="18"/>
      <c r="B15" s="94" t="s">
        <v>113</v>
      </c>
      <c r="C15" s="95" t="s">
        <v>145</v>
      </c>
      <c r="D15" s="97">
        <f>(10*0.7)+(16*0.3)</f>
        <v>11.8</v>
      </c>
      <c r="E15" s="97">
        <f t="shared" ref="E15:O15" si="3">(10*0.7)+(16*0.3)</f>
        <v>11.8</v>
      </c>
      <c r="F15" s="97">
        <f t="shared" si="3"/>
        <v>11.8</v>
      </c>
      <c r="G15" s="97">
        <f t="shared" si="3"/>
        <v>11.8</v>
      </c>
      <c r="H15" s="97">
        <f t="shared" si="3"/>
        <v>11.8</v>
      </c>
      <c r="I15" s="97">
        <f t="shared" si="3"/>
        <v>11.8</v>
      </c>
      <c r="J15" s="97">
        <f t="shared" si="3"/>
        <v>11.8</v>
      </c>
      <c r="K15" s="97">
        <f t="shared" si="3"/>
        <v>11.8</v>
      </c>
      <c r="L15" s="97">
        <f t="shared" si="3"/>
        <v>11.8</v>
      </c>
      <c r="M15" s="97">
        <f t="shared" si="3"/>
        <v>11.8</v>
      </c>
      <c r="N15" s="97">
        <f t="shared" si="3"/>
        <v>11.8</v>
      </c>
      <c r="O15" s="97">
        <f t="shared" si="3"/>
        <v>11.8</v>
      </c>
      <c r="P15" s="23"/>
      <c r="Q15" s="25"/>
      <c r="R15" s="25"/>
    </row>
    <row r="16" spans="1:18" s="1" customFormat="1" ht="30" x14ac:dyDescent="0.25">
      <c r="A16" s="18"/>
      <c r="B16" s="94" t="s">
        <v>114</v>
      </c>
      <c r="C16" s="96" t="s">
        <v>149</v>
      </c>
      <c r="D16" s="111">
        <v>0.12</v>
      </c>
      <c r="E16" s="111">
        <v>0.12</v>
      </c>
      <c r="F16" s="111">
        <v>0.12</v>
      </c>
      <c r="G16" s="111">
        <v>0.12</v>
      </c>
      <c r="H16" s="111">
        <v>0.12</v>
      </c>
      <c r="I16" s="111">
        <v>0.12</v>
      </c>
      <c r="J16" s="111">
        <v>0.12</v>
      </c>
      <c r="K16" s="111">
        <v>0.12</v>
      </c>
      <c r="L16" s="111">
        <v>0.12</v>
      </c>
      <c r="M16" s="111">
        <v>0.12</v>
      </c>
      <c r="N16" s="111">
        <v>0.12</v>
      </c>
      <c r="O16" s="111">
        <v>0.12</v>
      </c>
      <c r="P16" s="23"/>
      <c r="Q16" s="25"/>
      <c r="R16" s="25"/>
    </row>
    <row r="17" spans="1:18" s="1" customFormat="1" ht="15.75" x14ac:dyDescent="0.25">
      <c r="A17" s="18"/>
      <c r="B17" s="94"/>
      <c r="C17" s="95"/>
      <c r="D17" s="14"/>
      <c r="E17" s="16"/>
      <c r="F17" s="26"/>
      <c r="G17" s="27"/>
      <c r="H17" s="27"/>
      <c r="I17" s="27"/>
      <c r="J17" s="27"/>
      <c r="K17" s="27"/>
      <c r="L17" s="27"/>
      <c r="M17" s="27"/>
      <c r="N17" s="27"/>
      <c r="O17" s="27"/>
      <c r="P17" s="23"/>
      <c r="Q17" s="25"/>
      <c r="R17" s="25"/>
    </row>
    <row r="18" spans="1:18" s="1" customFormat="1" ht="16.5" thickBot="1" x14ac:dyDescent="0.3">
      <c r="A18" s="18"/>
      <c r="B18" s="72" t="s">
        <v>64</v>
      </c>
      <c r="C18" s="51"/>
      <c r="D18" s="73">
        <f>((D6*D10)*D9)+((D6*D13)*D12)+((D6*D16)*D15)</f>
        <v>1955.5200000000002</v>
      </c>
      <c r="E18" s="73">
        <f t="shared" ref="E18:O18" si="4">((E6*E10)*E9)+((E6*E13)*E12)+((E6*E16)*E15)</f>
        <v>1564.4160000000002</v>
      </c>
      <c r="F18" s="73">
        <f t="shared" si="4"/>
        <v>1564.4160000000002</v>
      </c>
      <c r="G18" s="73">
        <f t="shared" si="4"/>
        <v>1955.5200000000002</v>
      </c>
      <c r="H18" s="73">
        <f t="shared" si="4"/>
        <v>1564.4160000000002</v>
      </c>
      <c r="I18" s="73">
        <f t="shared" si="4"/>
        <v>1564.4160000000002</v>
      </c>
      <c r="J18" s="73">
        <f t="shared" si="4"/>
        <v>1955.5200000000002</v>
      </c>
      <c r="K18" s="73">
        <f t="shared" si="4"/>
        <v>1564.4160000000002</v>
      </c>
      <c r="L18" s="73">
        <f t="shared" si="4"/>
        <v>1955.5200000000002</v>
      </c>
      <c r="M18" s="73">
        <f t="shared" si="4"/>
        <v>1564.4160000000002</v>
      </c>
      <c r="N18" s="73">
        <f t="shared" si="4"/>
        <v>1564.4160000000002</v>
      </c>
      <c r="O18" s="73">
        <f t="shared" si="4"/>
        <v>1955.5200000000002</v>
      </c>
      <c r="P18" s="71"/>
      <c r="Q18" s="71">
        <f>SUM(D18:O18)</f>
        <v>20728.512000000006</v>
      </c>
      <c r="R18" s="25"/>
    </row>
    <row r="19" spans="1:18" s="1" customFormat="1" ht="15.75" x14ac:dyDescent="0.25">
      <c r="A19" s="18"/>
      <c r="B19" s="94"/>
      <c r="C19" s="95"/>
      <c r="D19" s="14"/>
      <c r="E19" s="16"/>
      <c r="F19" s="26"/>
      <c r="G19" s="27"/>
      <c r="H19" s="27"/>
      <c r="I19" s="27"/>
      <c r="J19" s="27"/>
      <c r="K19" s="27"/>
      <c r="L19" s="27"/>
      <c r="M19" s="27"/>
      <c r="N19" s="27"/>
      <c r="O19" s="27"/>
      <c r="P19" s="23"/>
      <c r="Q19" s="25"/>
      <c r="R19" s="25"/>
    </row>
    <row r="20" spans="1:18" s="1" customFormat="1" ht="60" x14ac:dyDescent="0.25">
      <c r="A20" s="99" t="s">
        <v>78</v>
      </c>
      <c r="B20" s="20" t="s">
        <v>116</v>
      </c>
      <c r="C20" s="37" t="s">
        <v>150</v>
      </c>
      <c r="D20" s="97">
        <v>100</v>
      </c>
      <c r="E20" s="97">
        <v>100</v>
      </c>
      <c r="F20" s="97">
        <v>100</v>
      </c>
      <c r="G20" s="97">
        <v>100</v>
      </c>
      <c r="H20" s="97">
        <v>100</v>
      </c>
      <c r="I20" s="97">
        <v>100</v>
      </c>
      <c r="J20" s="97">
        <v>100</v>
      </c>
      <c r="K20" s="97">
        <v>100</v>
      </c>
      <c r="L20" s="97">
        <v>100</v>
      </c>
      <c r="M20" s="97">
        <v>100</v>
      </c>
      <c r="N20" s="97">
        <v>100</v>
      </c>
      <c r="O20" s="97">
        <v>100</v>
      </c>
      <c r="P20" s="23"/>
      <c r="Q20" s="25"/>
      <c r="R20" s="25"/>
    </row>
    <row r="21" spans="1:18" s="1" customFormat="1" ht="15.75" x14ac:dyDescent="0.25">
      <c r="A21" s="18"/>
      <c r="B21" s="20"/>
      <c r="C21" s="37"/>
      <c r="D21" s="14"/>
      <c r="E21" s="16"/>
      <c r="F21" s="26"/>
      <c r="G21" s="27"/>
      <c r="H21" s="27"/>
      <c r="I21" s="27"/>
      <c r="J21" s="27"/>
      <c r="K21" s="27"/>
      <c r="L21" s="27"/>
      <c r="M21" s="27"/>
      <c r="N21" s="27"/>
      <c r="O21" s="27"/>
      <c r="P21" s="23"/>
      <c r="Q21" s="25"/>
      <c r="R21" s="25"/>
    </row>
    <row r="22" spans="1:18" s="1" customFormat="1" ht="16.5" thickBot="1" x14ac:dyDescent="0.3">
      <c r="A22" s="18"/>
      <c r="B22" s="72" t="s">
        <v>65</v>
      </c>
      <c r="C22" s="98" t="s">
        <v>117</v>
      </c>
      <c r="D22" s="73">
        <f>D20</f>
        <v>100</v>
      </c>
      <c r="E22" s="73">
        <f t="shared" ref="E22:O22" si="5">E20</f>
        <v>100</v>
      </c>
      <c r="F22" s="73">
        <f t="shared" si="5"/>
        <v>100</v>
      </c>
      <c r="G22" s="73">
        <f t="shared" si="5"/>
        <v>100</v>
      </c>
      <c r="H22" s="73">
        <f t="shared" si="5"/>
        <v>100</v>
      </c>
      <c r="I22" s="73">
        <f t="shared" si="5"/>
        <v>100</v>
      </c>
      <c r="J22" s="73">
        <f t="shared" si="5"/>
        <v>100</v>
      </c>
      <c r="K22" s="73">
        <f t="shared" si="5"/>
        <v>100</v>
      </c>
      <c r="L22" s="73">
        <f t="shared" si="5"/>
        <v>100</v>
      </c>
      <c r="M22" s="73">
        <f t="shared" si="5"/>
        <v>100</v>
      </c>
      <c r="N22" s="73">
        <f t="shared" si="5"/>
        <v>100</v>
      </c>
      <c r="O22" s="73">
        <f t="shared" si="5"/>
        <v>100</v>
      </c>
      <c r="P22" s="71"/>
      <c r="Q22" s="71">
        <f>SUM(D22:O22)</f>
        <v>1200</v>
      </c>
      <c r="R22" s="25"/>
    </row>
    <row r="23" spans="1:18" s="1" customFormat="1" ht="15" customHeight="1" x14ac:dyDescent="0.25">
      <c r="A23" s="18"/>
      <c r="B23"/>
      <c r="C23" s="37"/>
      <c r="D23" s="14"/>
      <c r="E23" s="16"/>
      <c r="F23" s="26"/>
      <c r="G23" s="27"/>
      <c r="H23" s="27"/>
      <c r="I23" s="27"/>
      <c r="J23" s="27"/>
      <c r="K23" s="27"/>
      <c r="L23" s="27"/>
      <c r="M23" s="27"/>
      <c r="N23" s="27"/>
      <c r="O23" s="27"/>
      <c r="P23" s="23"/>
      <c r="Q23" s="25"/>
      <c r="R23" s="25"/>
    </row>
    <row r="24" spans="1:18" s="1" customFormat="1" ht="135" x14ac:dyDescent="0.25">
      <c r="A24" s="99" t="s">
        <v>79</v>
      </c>
      <c r="B24" t="s">
        <v>118</v>
      </c>
      <c r="C24" s="37" t="s">
        <v>146</v>
      </c>
      <c r="D24" s="97">
        <f>(12*0.8)+(18*0.2)</f>
        <v>13.200000000000001</v>
      </c>
      <c r="E24" s="97">
        <f t="shared" ref="E24:O24" si="6">(12*0.8)+(18*0.2)</f>
        <v>13.200000000000001</v>
      </c>
      <c r="F24" s="97">
        <f t="shared" si="6"/>
        <v>13.200000000000001</v>
      </c>
      <c r="G24" s="97">
        <f t="shared" si="6"/>
        <v>13.200000000000001</v>
      </c>
      <c r="H24" s="97">
        <f t="shared" si="6"/>
        <v>13.200000000000001</v>
      </c>
      <c r="I24" s="97">
        <f t="shared" si="6"/>
        <v>13.200000000000001</v>
      </c>
      <c r="J24" s="97">
        <f t="shared" si="6"/>
        <v>13.200000000000001</v>
      </c>
      <c r="K24" s="97">
        <f t="shared" si="6"/>
        <v>13.200000000000001</v>
      </c>
      <c r="L24" s="97">
        <f t="shared" si="6"/>
        <v>13.200000000000001</v>
      </c>
      <c r="M24" s="97">
        <f t="shared" si="6"/>
        <v>13.200000000000001</v>
      </c>
      <c r="N24" s="97">
        <f t="shared" si="6"/>
        <v>13.200000000000001</v>
      </c>
      <c r="O24" s="97">
        <f t="shared" si="6"/>
        <v>13.200000000000001</v>
      </c>
      <c r="P24" s="23"/>
      <c r="Q24" s="25"/>
      <c r="R24" s="25"/>
    </row>
    <row r="25" spans="1:18" s="1" customFormat="1" ht="15.75" x14ac:dyDescent="0.25">
      <c r="A25" s="18"/>
      <c r="B25" s="94" t="s">
        <v>119</v>
      </c>
      <c r="C25" s="96" t="s">
        <v>154</v>
      </c>
      <c r="D25" s="111">
        <v>0.25</v>
      </c>
      <c r="E25" s="111">
        <v>0.25</v>
      </c>
      <c r="F25" s="111">
        <v>0.25</v>
      </c>
      <c r="G25" s="111">
        <v>0.25</v>
      </c>
      <c r="H25" s="111">
        <v>0.25</v>
      </c>
      <c r="I25" s="111">
        <v>0.25</v>
      </c>
      <c r="J25" s="111">
        <v>0.25</v>
      </c>
      <c r="K25" s="111">
        <v>0.25</v>
      </c>
      <c r="L25" s="111">
        <v>0.25</v>
      </c>
      <c r="M25" s="111">
        <v>0.25</v>
      </c>
      <c r="N25" s="111">
        <v>0.25</v>
      </c>
      <c r="O25" s="111">
        <v>0.25</v>
      </c>
      <c r="P25" s="23"/>
      <c r="Q25" s="25"/>
      <c r="R25" s="25"/>
    </row>
    <row r="26" spans="1:18" s="1" customFormat="1" ht="15.75" x14ac:dyDescent="0.25">
      <c r="A26" s="77"/>
      <c r="B26"/>
      <c r="C26" s="50"/>
      <c r="D26" s="30"/>
      <c r="E26" s="30"/>
      <c r="F26" s="30"/>
      <c r="G26" s="30"/>
      <c r="H26" s="111"/>
      <c r="I26" s="30"/>
      <c r="J26" s="30"/>
      <c r="K26" s="30"/>
      <c r="L26" s="30"/>
      <c r="M26" s="30"/>
      <c r="N26" s="30"/>
      <c r="O26" s="30"/>
      <c r="P26" s="23"/>
      <c r="Q26" s="25"/>
      <c r="R26" s="25"/>
    </row>
    <row r="27" spans="1:18" s="1" customFormat="1" ht="30" x14ac:dyDescent="0.25">
      <c r="A27"/>
      <c r="B27" t="s">
        <v>120</v>
      </c>
      <c r="C27" s="95" t="s">
        <v>136</v>
      </c>
      <c r="D27" s="97">
        <v>9</v>
      </c>
      <c r="E27" s="97">
        <v>9</v>
      </c>
      <c r="F27" s="97">
        <v>9</v>
      </c>
      <c r="G27" s="97">
        <v>9</v>
      </c>
      <c r="H27" s="97">
        <v>9</v>
      </c>
      <c r="I27" s="97">
        <v>9</v>
      </c>
      <c r="J27" s="97">
        <v>9</v>
      </c>
      <c r="K27" s="97">
        <v>9</v>
      </c>
      <c r="L27" s="97">
        <v>9</v>
      </c>
      <c r="M27" s="97">
        <v>9</v>
      </c>
      <c r="N27" s="97">
        <v>9</v>
      </c>
      <c r="O27" s="97">
        <v>9</v>
      </c>
      <c r="P27"/>
      <c r="Q27"/>
      <c r="R27" s="25"/>
    </row>
    <row r="28" spans="1:18" s="1" customFormat="1" x14ac:dyDescent="0.25">
      <c r="A28"/>
      <c r="B28" s="94" t="s">
        <v>170</v>
      </c>
      <c r="C28" s="96" t="s">
        <v>151</v>
      </c>
      <c r="D28" s="111">
        <v>0.08</v>
      </c>
      <c r="E28" s="111">
        <v>0.08</v>
      </c>
      <c r="F28" s="111">
        <v>0.08</v>
      </c>
      <c r="G28" s="111">
        <v>0.08</v>
      </c>
      <c r="H28" s="111">
        <v>0.08</v>
      </c>
      <c r="I28" s="111">
        <v>0.08</v>
      </c>
      <c r="J28" s="111">
        <v>0.08</v>
      </c>
      <c r="K28" s="111">
        <v>0.08</v>
      </c>
      <c r="L28" s="111">
        <v>0.08</v>
      </c>
      <c r="M28" s="111">
        <v>0.08</v>
      </c>
      <c r="N28" s="111">
        <v>0.08</v>
      </c>
      <c r="O28" s="111">
        <v>0.08</v>
      </c>
      <c r="P28"/>
      <c r="Q28"/>
      <c r="R28" s="25"/>
    </row>
    <row r="29" spans="1:18" s="1" customFormat="1" x14ac:dyDescent="0.25">
      <c r="A29"/>
      <c r="B29"/>
      <c r="C29"/>
      <c r="D29"/>
      <c r="E29"/>
      <c r="F29"/>
      <c r="G29"/>
      <c r="H29"/>
      <c r="I29"/>
      <c r="J29"/>
      <c r="K29"/>
      <c r="L29"/>
      <c r="M29"/>
      <c r="N29"/>
      <c r="O29"/>
      <c r="P29"/>
      <c r="Q29"/>
      <c r="R29" s="25"/>
    </row>
    <row r="30" spans="1:18" s="1" customFormat="1" ht="15" customHeight="1" thickBot="1" x14ac:dyDescent="0.3">
      <c r="A30"/>
      <c r="B30" s="72" t="s">
        <v>66</v>
      </c>
      <c r="C30" s="72"/>
      <c r="D30" s="73">
        <f>((D6*D25)*D24)+((D6*D28)*D27)</f>
        <v>1688.4</v>
      </c>
      <c r="E30" s="73">
        <f t="shared" ref="E30:O30" si="7">((E6*E25)*E24)+((E6*E28)*E27)</f>
        <v>1350.7200000000003</v>
      </c>
      <c r="F30" s="73">
        <f t="shared" si="7"/>
        <v>1350.7200000000003</v>
      </c>
      <c r="G30" s="73">
        <f t="shared" si="7"/>
        <v>1688.4</v>
      </c>
      <c r="H30" s="73">
        <f t="shared" si="7"/>
        <v>1350.7200000000003</v>
      </c>
      <c r="I30" s="73">
        <f t="shared" si="7"/>
        <v>1350.7200000000003</v>
      </c>
      <c r="J30" s="73">
        <f t="shared" si="7"/>
        <v>1688.4</v>
      </c>
      <c r="K30" s="73">
        <f t="shared" si="7"/>
        <v>1350.7200000000003</v>
      </c>
      <c r="L30" s="73">
        <f t="shared" si="7"/>
        <v>1688.4</v>
      </c>
      <c r="M30" s="73">
        <f t="shared" si="7"/>
        <v>1350.7200000000003</v>
      </c>
      <c r="N30" s="73">
        <f t="shared" si="7"/>
        <v>1350.7200000000003</v>
      </c>
      <c r="O30" s="73">
        <f t="shared" si="7"/>
        <v>1688.4</v>
      </c>
      <c r="P30" s="71"/>
      <c r="Q30" s="71">
        <f>SUM(D30:O30)</f>
        <v>17897.04</v>
      </c>
      <c r="R30" s="25"/>
    </row>
    <row r="31" spans="1:18" s="1" customFormat="1" ht="15" customHeight="1" x14ac:dyDescent="0.25">
      <c r="A31"/>
      <c r="B31" s="8"/>
      <c r="C31" s="47"/>
      <c r="D31" s="31"/>
      <c r="E31" s="31"/>
      <c r="F31" s="31"/>
      <c r="G31" s="31"/>
      <c r="H31" s="31"/>
      <c r="I31" s="31"/>
      <c r="J31" s="31"/>
      <c r="K31" s="31"/>
      <c r="L31" s="31"/>
      <c r="M31" s="31"/>
      <c r="N31" s="31"/>
      <c r="O31" s="31"/>
      <c r="P31" s="34"/>
      <c r="Q31" s="38"/>
      <c r="R31" s="25"/>
    </row>
    <row r="32" spans="1:18" s="1" customFormat="1" ht="15" customHeight="1" x14ac:dyDescent="0.25">
      <c r="A32" s="18" t="s">
        <v>71</v>
      </c>
      <c r="B32" s="22"/>
      <c r="C32" s="47"/>
      <c r="D32" s="56"/>
      <c r="E32" s="56"/>
      <c r="F32" s="56"/>
      <c r="G32" s="31"/>
      <c r="H32" s="31"/>
      <c r="I32" s="31"/>
      <c r="J32" s="31"/>
      <c r="K32" s="31"/>
      <c r="L32" s="31"/>
      <c r="M32" s="31"/>
      <c r="N32" s="31"/>
      <c r="O32" s="31"/>
      <c r="P32" s="34"/>
      <c r="Q32" s="38"/>
      <c r="R32" s="25"/>
    </row>
    <row r="33" spans="1:18" s="1" customFormat="1" ht="135" x14ac:dyDescent="0.25">
      <c r="A33"/>
      <c r="B33" s="57" t="s">
        <v>76</v>
      </c>
      <c r="C33" s="76" t="s">
        <v>152</v>
      </c>
      <c r="D33" s="58">
        <v>7</v>
      </c>
      <c r="E33" s="58">
        <v>7</v>
      </c>
      <c r="F33" s="58">
        <v>7</v>
      </c>
      <c r="G33" s="58">
        <v>7</v>
      </c>
      <c r="H33" s="58">
        <v>7</v>
      </c>
      <c r="I33" s="58">
        <v>7</v>
      </c>
      <c r="J33" s="58">
        <v>7</v>
      </c>
      <c r="K33" s="58">
        <v>7</v>
      </c>
      <c r="L33" s="58">
        <v>7</v>
      </c>
      <c r="M33" s="58">
        <v>7</v>
      </c>
      <c r="N33" s="58">
        <v>7</v>
      </c>
      <c r="O33" s="58">
        <v>7</v>
      </c>
      <c r="P33" s="34"/>
      <c r="Q33" s="38"/>
      <c r="R33" s="25"/>
    </row>
    <row r="34" spans="1:18" s="1" customFormat="1" ht="42" customHeight="1" x14ac:dyDescent="0.25">
      <c r="A34"/>
      <c r="B34" s="59" t="s">
        <v>74</v>
      </c>
      <c r="C34" s="74" t="s">
        <v>75</v>
      </c>
      <c r="D34" s="58">
        <v>1</v>
      </c>
      <c r="E34" s="58">
        <v>1</v>
      </c>
      <c r="F34" s="58">
        <v>1</v>
      </c>
      <c r="G34" s="58">
        <v>1</v>
      </c>
      <c r="H34" s="58">
        <v>1</v>
      </c>
      <c r="I34" s="58">
        <v>1</v>
      </c>
      <c r="J34" s="58">
        <v>1</v>
      </c>
      <c r="K34" s="58">
        <v>1</v>
      </c>
      <c r="L34" s="58">
        <v>1</v>
      </c>
      <c r="M34" s="58">
        <v>1</v>
      </c>
      <c r="N34" s="58">
        <v>1</v>
      </c>
      <c r="O34" s="58">
        <v>1</v>
      </c>
      <c r="P34" s="34"/>
      <c r="Q34" s="38"/>
      <c r="R34" s="25"/>
    </row>
    <row r="35" spans="1:18" s="1" customFormat="1" ht="28.9" customHeight="1" x14ac:dyDescent="0.25">
      <c r="A35"/>
      <c r="B35" s="60" t="s">
        <v>82</v>
      </c>
      <c r="C35" s="75" t="s">
        <v>140</v>
      </c>
      <c r="D35" s="61">
        <v>40</v>
      </c>
      <c r="E35" s="61">
        <v>40</v>
      </c>
      <c r="F35" s="61">
        <v>40</v>
      </c>
      <c r="G35" s="61">
        <v>40</v>
      </c>
      <c r="H35" s="61">
        <v>40</v>
      </c>
      <c r="I35" s="61">
        <v>40</v>
      </c>
      <c r="J35" s="61">
        <v>40</v>
      </c>
      <c r="K35" s="61">
        <v>40</v>
      </c>
      <c r="L35" s="61">
        <v>40</v>
      </c>
      <c r="M35" s="61">
        <v>40</v>
      </c>
      <c r="N35" s="61">
        <v>40</v>
      </c>
      <c r="O35" s="61">
        <v>40</v>
      </c>
      <c r="R35" s="25"/>
    </row>
    <row r="36" spans="1:18" s="1" customFormat="1" ht="15" customHeight="1" x14ac:dyDescent="0.25">
      <c r="A36"/>
      <c r="B36" s="62" t="s">
        <v>73</v>
      </c>
      <c r="C36" s="63"/>
      <c r="D36" s="64">
        <f t="shared" ref="D36:O36" si="8">(D33*D5)*(D35*D34)</f>
        <v>1400</v>
      </c>
      <c r="E36" s="64">
        <f t="shared" si="8"/>
        <v>1120</v>
      </c>
      <c r="F36" s="64">
        <f t="shared" si="8"/>
        <v>1120</v>
      </c>
      <c r="G36" s="64">
        <f t="shared" si="8"/>
        <v>1400</v>
      </c>
      <c r="H36" s="64">
        <f t="shared" si="8"/>
        <v>1120</v>
      </c>
      <c r="I36" s="64">
        <f t="shared" si="8"/>
        <v>1120</v>
      </c>
      <c r="J36" s="64">
        <f t="shared" si="8"/>
        <v>1400</v>
      </c>
      <c r="K36" s="64">
        <f t="shared" si="8"/>
        <v>1120</v>
      </c>
      <c r="L36" s="64">
        <f t="shared" si="8"/>
        <v>1400</v>
      </c>
      <c r="M36" s="64">
        <f t="shared" si="8"/>
        <v>1120</v>
      </c>
      <c r="N36" s="64">
        <f t="shared" si="8"/>
        <v>1120</v>
      </c>
      <c r="O36" s="64">
        <f t="shared" si="8"/>
        <v>1400</v>
      </c>
      <c r="R36" s="25"/>
    </row>
    <row r="37" spans="1:18" s="1" customFormat="1" ht="15" customHeight="1" x14ac:dyDescent="0.25">
      <c r="A37"/>
      <c r="B37" s="65"/>
      <c r="C37" s="66"/>
      <c r="D37" s="61"/>
      <c r="E37" s="61"/>
      <c r="F37" s="61"/>
      <c r="G37" s="61"/>
      <c r="H37" s="61"/>
      <c r="I37" s="61"/>
      <c r="J37" s="61"/>
      <c r="K37" s="61"/>
      <c r="L37" s="61"/>
      <c r="M37" s="61"/>
      <c r="N37" s="61"/>
      <c r="O37" s="61"/>
      <c r="R37" s="25"/>
    </row>
    <row r="38" spans="1:18" s="1" customFormat="1" ht="15" customHeight="1" x14ac:dyDescent="0.25">
      <c r="A38"/>
      <c r="B38" s="58" t="s">
        <v>121</v>
      </c>
      <c r="C38" s="67"/>
      <c r="D38" s="68">
        <v>35</v>
      </c>
      <c r="E38" s="68">
        <v>35</v>
      </c>
      <c r="F38" s="68">
        <v>35</v>
      </c>
      <c r="G38" s="68">
        <v>35</v>
      </c>
      <c r="H38" s="68">
        <v>35</v>
      </c>
      <c r="I38" s="68">
        <v>35</v>
      </c>
      <c r="J38" s="68">
        <v>35</v>
      </c>
      <c r="K38" s="68">
        <v>35</v>
      </c>
      <c r="L38" s="68">
        <v>35</v>
      </c>
      <c r="M38" s="68">
        <v>35</v>
      </c>
      <c r="N38" s="68">
        <v>35</v>
      </c>
      <c r="O38" s="68">
        <v>35</v>
      </c>
      <c r="R38" s="25"/>
    </row>
    <row r="39" spans="1:18" s="1" customFormat="1" ht="15" customHeight="1" x14ac:dyDescent="0.25">
      <c r="A39"/>
      <c r="B39" s="58" t="s">
        <v>69</v>
      </c>
      <c r="C39" s="67"/>
      <c r="D39" s="68">
        <f t="shared" ref="D39:O39" si="9">(D5*D33)*D38</f>
        <v>1225</v>
      </c>
      <c r="E39" s="68">
        <f t="shared" si="9"/>
        <v>980</v>
      </c>
      <c r="F39" s="68">
        <f t="shared" si="9"/>
        <v>980</v>
      </c>
      <c r="G39" s="68">
        <f t="shared" si="9"/>
        <v>1225</v>
      </c>
      <c r="H39" s="68">
        <f t="shared" si="9"/>
        <v>980</v>
      </c>
      <c r="I39" s="68">
        <f t="shared" si="9"/>
        <v>980</v>
      </c>
      <c r="J39" s="68">
        <f t="shared" si="9"/>
        <v>1225</v>
      </c>
      <c r="K39" s="68">
        <f t="shared" si="9"/>
        <v>980</v>
      </c>
      <c r="L39" s="68">
        <f t="shared" si="9"/>
        <v>1225</v>
      </c>
      <c r="M39" s="68">
        <f t="shared" si="9"/>
        <v>980</v>
      </c>
      <c r="N39" s="68">
        <f t="shared" si="9"/>
        <v>980</v>
      </c>
      <c r="O39" s="68">
        <f t="shared" si="9"/>
        <v>1225</v>
      </c>
      <c r="P39" s="34"/>
      <c r="Q39" s="38"/>
      <c r="R39" s="25"/>
    </row>
    <row r="40" spans="1:18" s="1" customFormat="1" ht="15" customHeight="1" thickBot="1" x14ac:dyDescent="0.3">
      <c r="A40"/>
      <c r="B40" s="69" t="s">
        <v>92</v>
      </c>
      <c r="C40" s="70"/>
      <c r="D40" s="71">
        <f>(D36-D39)</f>
        <v>175</v>
      </c>
      <c r="E40" s="71">
        <f t="shared" ref="E40:O40" si="10">(E36-E39)</f>
        <v>140</v>
      </c>
      <c r="F40" s="71">
        <f t="shared" si="10"/>
        <v>140</v>
      </c>
      <c r="G40" s="71">
        <f t="shared" si="10"/>
        <v>175</v>
      </c>
      <c r="H40" s="71">
        <f t="shared" si="10"/>
        <v>140</v>
      </c>
      <c r="I40" s="71">
        <f t="shared" si="10"/>
        <v>140</v>
      </c>
      <c r="J40" s="71">
        <f t="shared" si="10"/>
        <v>175</v>
      </c>
      <c r="K40" s="71">
        <f t="shared" si="10"/>
        <v>140</v>
      </c>
      <c r="L40" s="71">
        <f t="shared" si="10"/>
        <v>175</v>
      </c>
      <c r="M40" s="71">
        <f t="shared" si="10"/>
        <v>140</v>
      </c>
      <c r="N40" s="71">
        <f t="shared" si="10"/>
        <v>140</v>
      </c>
      <c r="O40" s="71">
        <f t="shared" si="10"/>
        <v>175</v>
      </c>
      <c r="P40" s="71"/>
      <c r="Q40" s="71">
        <f>SUM(D40:O40)</f>
        <v>1855</v>
      </c>
      <c r="R40" s="25"/>
    </row>
    <row r="41" spans="1:18" s="1" customFormat="1" ht="15" customHeight="1" x14ac:dyDescent="0.25">
      <c r="A41"/>
      <c r="B41" s="22"/>
      <c r="C41" s="47"/>
      <c r="D41" s="56"/>
      <c r="E41" s="56"/>
      <c r="F41" s="56"/>
      <c r="G41" s="31"/>
      <c r="H41" s="31"/>
      <c r="I41" s="31"/>
      <c r="J41" s="31"/>
      <c r="K41" s="31"/>
      <c r="L41" s="31"/>
      <c r="M41" s="31"/>
      <c r="N41" s="31"/>
      <c r="O41" s="31"/>
      <c r="P41" s="34"/>
      <c r="Q41" s="38"/>
      <c r="R41" s="25"/>
    </row>
    <row r="42" spans="1:18" s="1" customFormat="1" ht="15" customHeight="1" x14ac:dyDescent="0.25">
      <c r="A42" s="18" t="s">
        <v>72</v>
      </c>
      <c r="B42" s="22"/>
      <c r="C42" s="47"/>
      <c r="D42" s="56"/>
      <c r="E42" s="56"/>
      <c r="F42" s="56"/>
      <c r="G42" s="31"/>
      <c r="H42" s="31"/>
      <c r="I42" s="31"/>
      <c r="J42" s="31"/>
      <c r="K42" s="31"/>
      <c r="L42" s="31"/>
      <c r="M42" s="31"/>
      <c r="N42" s="31"/>
      <c r="O42" s="31"/>
      <c r="P42" s="34"/>
      <c r="Q42" s="38"/>
      <c r="R42" s="25"/>
    </row>
    <row r="43" spans="1:18" s="1" customFormat="1" ht="45" x14ac:dyDescent="0.25">
      <c r="A43"/>
      <c r="B43" s="57" t="s">
        <v>67</v>
      </c>
      <c r="C43" s="76" t="s">
        <v>148</v>
      </c>
      <c r="D43" s="58">
        <v>8</v>
      </c>
      <c r="E43" s="58">
        <v>8</v>
      </c>
      <c r="F43" s="58">
        <v>8</v>
      </c>
      <c r="G43" s="58">
        <v>8</v>
      </c>
      <c r="H43" s="58">
        <v>8</v>
      </c>
      <c r="I43" s="58">
        <v>8</v>
      </c>
      <c r="J43" s="58">
        <v>8</v>
      </c>
      <c r="K43" s="58">
        <v>8</v>
      </c>
      <c r="L43" s="58">
        <v>8</v>
      </c>
      <c r="M43" s="58">
        <v>8</v>
      </c>
      <c r="N43" s="58">
        <v>8</v>
      </c>
      <c r="O43" s="58">
        <v>8</v>
      </c>
      <c r="P43" s="34"/>
      <c r="Q43" s="38"/>
      <c r="R43" s="25"/>
    </row>
    <row r="44" spans="1:18" s="1" customFormat="1" ht="15" customHeight="1" x14ac:dyDescent="0.25">
      <c r="A44"/>
      <c r="B44" s="59" t="s">
        <v>81</v>
      </c>
      <c r="C44" s="59" t="s">
        <v>153</v>
      </c>
      <c r="D44" s="58">
        <v>9</v>
      </c>
      <c r="E44" s="58">
        <v>9</v>
      </c>
      <c r="F44" s="58">
        <v>9</v>
      </c>
      <c r="G44" s="58">
        <v>9</v>
      </c>
      <c r="H44" s="58">
        <v>9</v>
      </c>
      <c r="I44" s="58">
        <v>9</v>
      </c>
      <c r="J44" s="58">
        <v>9</v>
      </c>
      <c r="K44" s="58">
        <v>9</v>
      </c>
      <c r="L44" s="58">
        <v>9</v>
      </c>
      <c r="M44" s="58">
        <v>9</v>
      </c>
      <c r="N44" s="58">
        <v>9</v>
      </c>
      <c r="O44" s="58">
        <v>9</v>
      </c>
      <c r="P44" s="34"/>
      <c r="Q44" s="38"/>
      <c r="R44" s="25"/>
    </row>
    <row r="45" spans="1:18" s="1" customFormat="1" ht="49.5" customHeight="1" x14ac:dyDescent="0.25">
      <c r="A45"/>
      <c r="B45" s="60" t="s">
        <v>80</v>
      </c>
      <c r="C45" s="75" t="s">
        <v>85</v>
      </c>
      <c r="D45" s="61">
        <v>8</v>
      </c>
      <c r="E45" s="61">
        <v>8</v>
      </c>
      <c r="F45" s="61">
        <v>8</v>
      </c>
      <c r="G45" s="61">
        <v>8</v>
      </c>
      <c r="H45" s="61">
        <v>8</v>
      </c>
      <c r="I45" s="61">
        <v>8</v>
      </c>
      <c r="J45" s="61">
        <v>8</v>
      </c>
      <c r="K45" s="61">
        <v>8</v>
      </c>
      <c r="L45" s="61">
        <v>8</v>
      </c>
      <c r="M45" s="61">
        <v>8</v>
      </c>
      <c r="N45" s="61">
        <v>8</v>
      </c>
      <c r="O45" s="61">
        <v>8</v>
      </c>
    </row>
    <row r="46" spans="1:18" s="1" customFormat="1" ht="15" customHeight="1" x14ac:dyDescent="0.25">
      <c r="A46"/>
      <c r="B46" s="62" t="s">
        <v>68</v>
      </c>
      <c r="C46" s="63"/>
      <c r="D46" s="64">
        <f t="shared" ref="D46:O46" si="11">(D43*D5)*(D45*D44)</f>
        <v>2880</v>
      </c>
      <c r="E46" s="64">
        <f t="shared" si="11"/>
        <v>2304</v>
      </c>
      <c r="F46" s="64">
        <f t="shared" si="11"/>
        <v>2304</v>
      </c>
      <c r="G46" s="64">
        <f t="shared" si="11"/>
        <v>2880</v>
      </c>
      <c r="H46" s="64">
        <f t="shared" si="11"/>
        <v>2304</v>
      </c>
      <c r="I46" s="64">
        <f t="shared" si="11"/>
        <v>2304</v>
      </c>
      <c r="J46" s="64">
        <f t="shared" si="11"/>
        <v>2880</v>
      </c>
      <c r="K46" s="64">
        <f t="shared" si="11"/>
        <v>2304</v>
      </c>
      <c r="L46" s="64">
        <f t="shared" si="11"/>
        <v>2880</v>
      </c>
      <c r="M46" s="64">
        <f t="shared" si="11"/>
        <v>2304</v>
      </c>
      <c r="N46" s="64">
        <f t="shared" si="11"/>
        <v>2304</v>
      </c>
      <c r="O46" s="64">
        <f t="shared" si="11"/>
        <v>2880</v>
      </c>
    </row>
    <row r="47" spans="1:18" s="1" customFormat="1" ht="15" customHeight="1" x14ac:dyDescent="0.25">
      <c r="A47"/>
      <c r="B47" s="65"/>
      <c r="C47" s="66"/>
      <c r="D47" s="61"/>
      <c r="E47" s="61"/>
      <c r="F47" s="61"/>
      <c r="G47" s="61"/>
      <c r="H47" s="61"/>
      <c r="I47" s="61"/>
      <c r="J47" s="61"/>
      <c r="K47" s="61"/>
      <c r="L47" s="61"/>
      <c r="M47" s="61"/>
      <c r="N47" s="61"/>
      <c r="O47" s="61"/>
    </row>
    <row r="48" spans="1:18" s="1" customFormat="1" ht="30" customHeight="1" x14ac:dyDescent="0.25">
      <c r="A48"/>
      <c r="B48" s="65" t="s">
        <v>86</v>
      </c>
      <c r="C48" s="78" t="s">
        <v>89</v>
      </c>
      <c r="D48" s="61">
        <v>20</v>
      </c>
      <c r="E48" s="61">
        <v>20</v>
      </c>
      <c r="F48" s="61">
        <v>20</v>
      </c>
      <c r="G48" s="61">
        <v>20</v>
      </c>
      <c r="H48" s="61">
        <v>20</v>
      </c>
      <c r="I48" s="61">
        <v>20</v>
      </c>
      <c r="J48" s="61">
        <v>20</v>
      </c>
      <c r="K48" s="61">
        <v>20</v>
      </c>
      <c r="L48" s="61">
        <v>20</v>
      </c>
      <c r="M48" s="61">
        <v>20</v>
      </c>
      <c r="N48" s="61">
        <v>20</v>
      </c>
      <c r="O48" s="61">
        <v>20</v>
      </c>
    </row>
    <row r="49" spans="1:18" s="1" customFormat="1" ht="15" customHeight="1" x14ac:dyDescent="0.25">
      <c r="A49"/>
      <c r="B49" s="58" t="s">
        <v>83</v>
      </c>
      <c r="C49" s="67" t="s">
        <v>87</v>
      </c>
      <c r="D49" s="68">
        <v>40</v>
      </c>
      <c r="E49" s="68">
        <v>40</v>
      </c>
      <c r="F49" s="68">
        <v>40</v>
      </c>
      <c r="G49" s="68">
        <v>40</v>
      </c>
      <c r="H49" s="68">
        <v>40</v>
      </c>
      <c r="I49" s="68">
        <v>40</v>
      </c>
      <c r="J49" s="68">
        <v>40</v>
      </c>
      <c r="K49" s="68">
        <v>40</v>
      </c>
      <c r="L49" s="68">
        <v>40</v>
      </c>
      <c r="M49" s="68">
        <v>40</v>
      </c>
      <c r="N49" s="68">
        <v>40</v>
      </c>
      <c r="O49" s="68">
        <v>40</v>
      </c>
      <c r="P49" s="34"/>
      <c r="Q49" s="38"/>
      <c r="R49" s="25"/>
    </row>
    <row r="50" spans="1:18" s="1" customFormat="1" ht="15" customHeight="1" x14ac:dyDescent="0.25">
      <c r="A50"/>
      <c r="B50" s="58" t="s">
        <v>69</v>
      </c>
      <c r="C50" s="67"/>
      <c r="D50" s="68">
        <f t="shared" ref="D50:O50" si="12">((D5*D43)*D49)+((D5*D43)*D48)</f>
        <v>2400</v>
      </c>
      <c r="E50" s="68">
        <f t="shared" si="12"/>
        <v>1920</v>
      </c>
      <c r="F50" s="68">
        <f t="shared" si="12"/>
        <v>1920</v>
      </c>
      <c r="G50" s="68">
        <f t="shared" si="12"/>
        <v>2400</v>
      </c>
      <c r="H50" s="68">
        <f t="shared" si="12"/>
        <v>1920</v>
      </c>
      <c r="I50" s="68">
        <f t="shared" si="12"/>
        <v>1920</v>
      </c>
      <c r="J50" s="68">
        <f t="shared" si="12"/>
        <v>2400</v>
      </c>
      <c r="K50" s="68">
        <f t="shared" si="12"/>
        <v>1920</v>
      </c>
      <c r="L50" s="68">
        <f t="shared" si="12"/>
        <v>2400</v>
      </c>
      <c r="M50" s="68">
        <f t="shared" si="12"/>
        <v>1920</v>
      </c>
      <c r="N50" s="68">
        <f t="shared" si="12"/>
        <v>1920</v>
      </c>
      <c r="O50" s="68">
        <f t="shared" si="12"/>
        <v>2400</v>
      </c>
      <c r="P50" s="34"/>
      <c r="Q50" s="38"/>
      <c r="R50" s="25"/>
    </row>
    <row r="51" spans="1:18" s="1" customFormat="1" ht="15" customHeight="1" thickBot="1" x14ac:dyDescent="0.3">
      <c r="A51"/>
      <c r="B51" s="69" t="s">
        <v>70</v>
      </c>
      <c r="C51" s="70"/>
      <c r="D51" s="71">
        <f>(D46-D50)</f>
        <v>480</v>
      </c>
      <c r="E51" s="71">
        <f t="shared" ref="E51:O51" si="13">(E46-E50)</f>
        <v>384</v>
      </c>
      <c r="F51" s="71">
        <f t="shared" si="13"/>
        <v>384</v>
      </c>
      <c r="G51" s="71">
        <f t="shared" si="13"/>
        <v>480</v>
      </c>
      <c r="H51" s="71">
        <f t="shared" si="13"/>
        <v>384</v>
      </c>
      <c r="I51" s="71">
        <f t="shared" si="13"/>
        <v>384</v>
      </c>
      <c r="J51" s="71">
        <f t="shared" si="13"/>
        <v>480</v>
      </c>
      <c r="K51" s="71">
        <f t="shared" si="13"/>
        <v>384</v>
      </c>
      <c r="L51" s="71">
        <f t="shared" si="13"/>
        <v>480</v>
      </c>
      <c r="M51" s="71">
        <f t="shared" si="13"/>
        <v>384</v>
      </c>
      <c r="N51" s="71">
        <f t="shared" si="13"/>
        <v>384</v>
      </c>
      <c r="O51" s="71">
        <f t="shared" si="13"/>
        <v>480</v>
      </c>
      <c r="P51" s="71"/>
      <c r="Q51" s="71">
        <f>SUM(D51:O51)</f>
        <v>5088</v>
      </c>
      <c r="R51" s="25"/>
    </row>
    <row r="52" spans="1:18" s="1" customFormat="1" ht="15" customHeight="1" x14ac:dyDescent="0.25">
      <c r="A52"/>
      <c r="B52" s="22"/>
      <c r="C52" s="47"/>
      <c r="D52" s="56"/>
      <c r="E52" s="56"/>
      <c r="F52" s="56"/>
      <c r="G52" s="56"/>
      <c r="H52" s="56"/>
      <c r="I52" s="56"/>
      <c r="J52" s="56"/>
      <c r="K52" s="56"/>
      <c r="L52" s="56"/>
      <c r="M52" s="56"/>
      <c r="N52" s="56"/>
      <c r="O52" s="56"/>
      <c r="P52" s="34"/>
      <c r="Q52" s="38"/>
      <c r="R52" s="25"/>
    </row>
    <row r="53" spans="1:18" s="1" customFormat="1" ht="15" customHeight="1" x14ac:dyDescent="0.25">
      <c r="A53" s="18" t="s">
        <v>180</v>
      </c>
      <c r="B53" s="22"/>
      <c r="C53" s="47"/>
      <c r="D53" s="56"/>
      <c r="E53" s="56"/>
      <c r="F53" s="56"/>
      <c r="G53" s="56"/>
      <c r="H53" s="56"/>
      <c r="I53" s="56"/>
      <c r="J53" s="56"/>
      <c r="K53" s="56"/>
      <c r="L53" s="56"/>
      <c r="M53" s="56"/>
      <c r="N53" s="56"/>
      <c r="O53" s="56"/>
      <c r="P53" s="34"/>
      <c r="Q53" s="38"/>
      <c r="R53" s="25"/>
    </row>
    <row r="54" spans="1:18" s="1" customFormat="1" ht="15" customHeight="1" x14ac:dyDescent="0.25">
      <c r="A54"/>
      <c r="B54" s="22" t="s">
        <v>122</v>
      </c>
      <c r="C54" s="67"/>
      <c r="D54" s="65">
        <v>30</v>
      </c>
      <c r="E54" s="65">
        <v>31</v>
      </c>
      <c r="F54" s="65">
        <v>30</v>
      </c>
      <c r="G54" s="65">
        <v>31</v>
      </c>
      <c r="H54" s="65">
        <v>31</v>
      </c>
      <c r="I54" s="65">
        <v>30</v>
      </c>
      <c r="J54" s="65">
        <v>31</v>
      </c>
      <c r="K54" s="65">
        <v>30</v>
      </c>
      <c r="L54" s="65">
        <v>31</v>
      </c>
      <c r="M54" s="65">
        <v>31</v>
      </c>
      <c r="N54" s="65">
        <v>28</v>
      </c>
      <c r="O54" s="65">
        <v>31</v>
      </c>
      <c r="P54" s="100"/>
      <c r="Q54" s="38"/>
      <c r="R54" s="25"/>
    </row>
    <row r="55" spans="1:18" s="1" customFormat="1" ht="15" customHeight="1" x14ac:dyDescent="0.25">
      <c r="A55"/>
      <c r="B55" s="22" t="s">
        <v>131</v>
      </c>
      <c r="C55" s="67"/>
      <c r="D55" s="65">
        <v>0.5</v>
      </c>
      <c r="E55" s="65">
        <v>0.5</v>
      </c>
      <c r="F55" s="65">
        <v>0.7</v>
      </c>
      <c r="G55" s="65">
        <v>0.8</v>
      </c>
      <c r="H55" s="65">
        <v>0.8</v>
      </c>
      <c r="I55" s="65">
        <v>0.7</v>
      </c>
      <c r="J55" s="65">
        <v>0.5</v>
      </c>
      <c r="K55" s="65">
        <v>0.2</v>
      </c>
      <c r="L55" s="65">
        <v>0.4</v>
      </c>
      <c r="M55" s="65">
        <v>0.2</v>
      </c>
      <c r="N55" s="65">
        <v>0.2</v>
      </c>
      <c r="O55" s="65">
        <v>0.2</v>
      </c>
      <c r="P55" s="100"/>
      <c r="Q55" s="38"/>
      <c r="R55" s="25"/>
    </row>
    <row r="56" spans="1:18" s="1" customFormat="1" ht="15" customHeight="1" x14ac:dyDescent="0.25">
      <c r="A56"/>
      <c r="B56" s="22" t="s">
        <v>129</v>
      </c>
      <c r="C56" s="67"/>
      <c r="D56" s="61">
        <v>40</v>
      </c>
      <c r="E56" s="61">
        <v>40</v>
      </c>
      <c r="F56" s="61">
        <v>40</v>
      </c>
      <c r="G56" s="61">
        <v>40</v>
      </c>
      <c r="H56" s="61">
        <v>40</v>
      </c>
      <c r="I56" s="61">
        <v>40</v>
      </c>
      <c r="J56" s="61">
        <v>40</v>
      </c>
      <c r="K56" s="61">
        <v>40</v>
      </c>
      <c r="L56" s="61">
        <v>40</v>
      </c>
      <c r="M56" s="61">
        <v>40</v>
      </c>
      <c r="N56" s="61">
        <v>40</v>
      </c>
      <c r="O56" s="61">
        <v>40</v>
      </c>
      <c r="P56" s="100"/>
      <c r="Q56" s="38"/>
      <c r="R56" s="25"/>
    </row>
    <row r="57" spans="1:18" s="1" customFormat="1" ht="15" customHeight="1" x14ac:dyDescent="0.25">
      <c r="A57"/>
      <c r="B57" s="22" t="s">
        <v>130</v>
      </c>
      <c r="C57" s="67"/>
      <c r="D57" s="61">
        <f t="shared" ref="D57:O57" si="14">SUM(D55*D56*D54)</f>
        <v>600</v>
      </c>
      <c r="E57" s="61">
        <f t="shared" si="14"/>
        <v>620</v>
      </c>
      <c r="F57" s="61">
        <f t="shared" si="14"/>
        <v>840</v>
      </c>
      <c r="G57" s="61">
        <f t="shared" si="14"/>
        <v>992</v>
      </c>
      <c r="H57" s="61">
        <f t="shared" si="14"/>
        <v>992</v>
      </c>
      <c r="I57" s="61">
        <f t="shared" si="14"/>
        <v>840</v>
      </c>
      <c r="J57" s="61">
        <f t="shared" si="14"/>
        <v>620</v>
      </c>
      <c r="K57" s="61">
        <f t="shared" si="14"/>
        <v>240</v>
      </c>
      <c r="L57" s="61">
        <f t="shared" si="14"/>
        <v>496</v>
      </c>
      <c r="M57" s="61">
        <f t="shared" si="14"/>
        <v>248</v>
      </c>
      <c r="N57" s="61">
        <f t="shared" si="14"/>
        <v>224</v>
      </c>
      <c r="O57" s="61">
        <f t="shared" si="14"/>
        <v>248</v>
      </c>
      <c r="P57" s="100"/>
      <c r="Q57" s="38"/>
      <c r="R57" s="25"/>
    </row>
    <row r="58" spans="1:18" s="1" customFormat="1" ht="15" customHeight="1" x14ac:dyDescent="0.25">
      <c r="A58"/>
      <c r="B58" s="22"/>
      <c r="C58" s="67"/>
      <c r="D58" s="61"/>
      <c r="E58" s="61"/>
      <c r="F58" s="61"/>
      <c r="G58" s="61"/>
      <c r="H58" s="61"/>
      <c r="I58" s="61"/>
      <c r="J58" s="61"/>
      <c r="K58" s="61"/>
      <c r="L58" s="61"/>
      <c r="M58" s="61"/>
      <c r="N58" s="61"/>
      <c r="O58" s="61"/>
      <c r="P58" s="100"/>
      <c r="Q58" s="38"/>
      <c r="R58" s="25"/>
    </row>
    <row r="59" spans="1:18" s="1" customFormat="1" ht="15" customHeight="1" x14ac:dyDescent="0.25">
      <c r="A59"/>
      <c r="B59" s="22" t="s">
        <v>132</v>
      </c>
      <c r="C59" s="67"/>
      <c r="D59" s="65">
        <v>0.5</v>
      </c>
      <c r="E59" s="65">
        <v>0.5</v>
      </c>
      <c r="F59" s="65">
        <v>0.7</v>
      </c>
      <c r="G59" s="65">
        <v>0.8</v>
      </c>
      <c r="H59" s="65">
        <v>0.8</v>
      </c>
      <c r="I59" s="65">
        <v>0.7</v>
      </c>
      <c r="J59" s="65">
        <v>0.5</v>
      </c>
      <c r="K59" s="65">
        <v>0.2</v>
      </c>
      <c r="L59" s="65">
        <v>0.4</v>
      </c>
      <c r="M59" s="65">
        <v>0.2</v>
      </c>
      <c r="N59" s="65">
        <v>0.2</v>
      </c>
      <c r="O59" s="65">
        <v>0.2</v>
      </c>
      <c r="P59" s="100"/>
      <c r="Q59" s="38"/>
      <c r="R59" s="25"/>
    </row>
    <row r="60" spans="1:18" s="1" customFormat="1" ht="15" customHeight="1" x14ac:dyDescent="0.25">
      <c r="A60"/>
      <c r="B60" s="22" t="s">
        <v>133</v>
      </c>
      <c r="C60" s="67"/>
      <c r="D60" s="61">
        <v>35</v>
      </c>
      <c r="E60" s="61">
        <v>35</v>
      </c>
      <c r="F60" s="61">
        <v>35</v>
      </c>
      <c r="G60" s="61">
        <v>35</v>
      </c>
      <c r="H60" s="61">
        <v>35</v>
      </c>
      <c r="I60" s="61">
        <v>35</v>
      </c>
      <c r="J60" s="61">
        <v>35</v>
      </c>
      <c r="K60" s="61">
        <v>35</v>
      </c>
      <c r="L60" s="61">
        <v>35</v>
      </c>
      <c r="M60" s="61">
        <v>35</v>
      </c>
      <c r="N60" s="61">
        <v>35</v>
      </c>
      <c r="O60" s="61">
        <v>35</v>
      </c>
      <c r="P60" s="100"/>
      <c r="Q60" s="38"/>
      <c r="R60" s="25"/>
    </row>
    <row r="61" spans="1:18" s="1" customFormat="1" ht="15" customHeight="1" x14ac:dyDescent="0.25">
      <c r="A61"/>
      <c r="B61" s="22" t="s">
        <v>134</v>
      </c>
      <c r="C61" s="67"/>
      <c r="D61" s="61">
        <f>SUM(D59*D60*D54)</f>
        <v>525</v>
      </c>
      <c r="E61" s="61">
        <f t="shared" ref="E61:O61" si="15">SUM(E59*E60*E54)</f>
        <v>542.5</v>
      </c>
      <c r="F61" s="61">
        <f t="shared" si="15"/>
        <v>735</v>
      </c>
      <c r="G61" s="61">
        <f t="shared" si="15"/>
        <v>868</v>
      </c>
      <c r="H61" s="61">
        <f t="shared" si="15"/>
        <v>868</v>
      </c>
      <c r="I61" s="61">
        <f t="shared" si="15"/>
        <v>735</v>
      </c>
      <c r="J61" s="61">
        <f t="shared" si="15"/>
        <v>542.5</v>
      </c>
      <c r="K61" s="61">
        <f t="shared" si="15"/>
        <v>210</v>
      </c>
      <c r="L61" s="61">
        <f t="shared" si="15"/>
        <v>434</v>
      </c>
      <c r="M61" s="61">
        <f t="shared" si="15"/>
        <v>217</v>
      </c>
      <c r="N61" s="61">
        <f t="shared" si="15"/>
        <v>196</v>
      </c>
      <c r="O61" s="61">
        <f t="shared" si="15"/>
        <v>217</v>
      </c>
      <c r="P61" s="100"/>
      <c r="Q61" s="38"/>
      <c r="R61" s="25"/>
    </row>
    <row r="62" spans="1:18" s="1" customFormat="1" ht="15" customHeight="1" x14ac:dyDescent="0.25">
      <c r="A62"/>
      <c r="B62" s="62" t="s">
        <v>135</v>
      </c>
      <c r="C62" s="63"/>
      <c r="D62" s="64">
        <f t="shared" ref="D62:O62" si="16">SUM(D57+D61)</f>
        <v>1125</v>
      </c>
      <c r="E62" s="64">
        <f t="shared" si="16"/>
        <v>1162.5</v>
      </c>
      <c r="F62" s="64">
        <f t="shared" si="16"/>
        <v>1575</v>
      </c>
      <c r="G62" s="64">
        <f t="shared" si="16"/>
        <v>1860</v>
      </c>
      <c r="H62" s="64">
        <f t="shared" si="16"/>
        <v>1860</v>
      </c>
      <c r="I62" s="64">
        <f t="shared" si="16"/>
        <v>1575</v>
      </c>
      <c r="J62" s="64">
        <f t="shared" si="16"/>
        <v>1162.5</v>
      </c>
      <c r="K62" s="64">
        <f t="shared" si="16"/>
        <v>450</v>
      </c>
      <c r="L62" s="64">
        <f t="shared" si="16"/>
        <v>930</v>
      </c>
      <c r="M62" s="64">
        <f t="shared" si="16"/>
        <v>465</v>
      </c>
      <c r="N62" s="64">
        <f t="shared" si="16"/>
        <v>420</v>
      </c>
      <c r="O62" s="64">
        <f t="shared" si="16"/>
        <v>465</v>
      </c>
      <c r="P62" s="101"/>
      <c r="Q62" s="38"/>
      <c r="R62" s="25"/>
    </row>
    <row r="63" spans="1:18" s="1" customFormat="1" ht="15" customHeight="1" x14ac:dyDescent="0.25">
      <c r="A63"/>
      <c r="B63" s="65"/>
      <c r="C63" s="66"/>
      <c r="D63" s="61"/>
      <c r="E63" s="61"/>
      <c r="F63" s="61"/>
      <c r="G63" s="61"/>
      <c r="H63" s="61"/>
      <c r="I63" s="61"/>
      <c r="J63" s="61"/>
      <c r="K63" s="61"/>
      <c r="L63" s="61"/>
      <c r="M63" s="61"/>
      <c r="N63" s="61"/>
      <c r="O63" s="61"/>
      <c r="P63" s="102"/>
      <c r="Q63" s="38"/>
      <c r="R63" s="25"/>
    </row>
    <row r="64" spans="1:18" s="1" customFormat="1" ht="15.75" x14ac:dyDescent="0.25">
      <c r="A64"/>
      <c r="B64" s="60" t="s">
        <v>123</v>
      </c>
      <c r="C64" s="103" t="s">
        <v>124</v>
      </c>
      <c r="D64" s="104">
        <f>((D54*D55)+(D59*D60))*8</f>
        <v>260</v>
      </c>
      <c r="E64" s="104">
        <f t="shared" ref="E64:O64" si="17">(E54*E55)+(E59*E60)*8</f>
        <v>155.5</v>
      </c>
      <c r="F64" s="104">
        <f t="shared" si="17"/>
        <v>217</v>
      </c>
      <c r="G64" s="104">
        <f t="shared" si="17"/>
        <v>248.8</v>
      </c>
      <c r="H64" s="104">
        <f t="shared" si="17"/>
        <v>248.8</v>
      </c>
      <c r="I64" s="104">
        <f t="shared" si="17"/>
        <v>217</v>
      </c>
      <c r="J64" s="104">
        <f t="shared" si="17"/>
        <v>155.5</v>
      </c>
      <c r="K64" s="104">
        <f t="shared" si="17"/>
        <v>62</v>
      </c>
      <c r="L64" s="104">
        <f t="shared" si="17"/>
        <v>124.4</v>
      </c>
      <c r="M64" s="104">
        <f t="shared" si="17"/>
        <v>62.2</v>
      </c>
      <c r="N64" s="104">
        <f t="shared" si="17"/>
        <v>61.6</v>
      </c>
      <c r="O64" s="104">
        <f t="shared" si="17"/>
        <v>62.2</v>
      </c>
      <c r="P64" s="102"/>
      <c r="Q64" s="38"/>
      <c r="R64" s="25"/>
    </row>
    <row r="65" spans="1:22" s="1" customFormat="1" ht="30" x14ac:dyDescent="0.25">
      <c r="A65"/>
      <c r="B65" s="60" t="s">
        <v>125</v>
      </c>
      <c r="C65" s="103" t="s">
        <v>126</v>
      </c>
      <c r="D65" s="61">
        <f>((D54*D55)+(D59*D60))*18</f>
        <v>585</v>
      </c>
      <c r="E65" s="61">
        <f t="shared" ref="E65:O65" si="18">((E54*E55)+(E59*E60))*18</f>
        <v>594</v>
      </c>
      <c r="F65" s="61">
        <f t="shared" si="18"/>
        <v>819</v>
      </c>
      <c r="G65" s="61">
        <f t="shared" si="18"/>
        <v>950.4</v>
      </c>
      <c r="H65" s="61">
        <f t="shared" si="18"/>
        <v>950.4</v>
      </c>
      <c r="I65" s="61">
        <f t="shared" si="18"/>
        <v>819</v>
      </c>
      <c r="J65" s="61">
        <f t="shared" si="18"/>
        <v>594</v>
      </c>
      <c r="K65" s="61">
        <f t="shared" si="18"/>
        <v>234</v>
      </c>
      <c r="L65" s="61">
        <f t="shared" si="18"/>
        <v>475.2</v>
      </c>
      <c r="M65" s="61">
        <f t="shared" si="18"/>
        <v>237.6</v>
      </c>
      <c r="N65" s="61">
        <f t="shared" si="18"/>
        <v>226.8</v>
      </c>
      <c r="O65" s="61">
        <f t="shared" si="18"/>
        <v>237.6</v>
      </c>
      <c r="P65" s="110"/>
      <c r="Q65" s="38"/>
      <c r="R65" s="25"/>
    </row>
    <row r="66" spans="1:22" s="1" customFormat="1" ht="15" customHeight="1" x14ac:dyDescent="0.25">
      <c r="A66"/>
      <c r="B66" s="62" t="s">
        <v>127</v>
      </c>
      <c r="C66" s="62"/>
      <c r="D66" s="64">
        <f>SUM(D64:D65)</f>
        <v>845</v>
      </c>
      <c r="E66" s="64">
        <f t="shared" ref="E66:O66" si="19">SUM(E64:E65)</f>
        <v>749.5</v>
      </c>
      <c r="F66" s="64">
        <f t="shared" si="19"/>
        <v>1036</v>
      </c>
      <c r="G66" s="64">
        <f t="shared" si="19"/>
        <v>1199.2</v>
      </c>
      <c r="H66" s="64">
        <f t="shared" si="19"/>
        <v>1199.2</v>
      </c>
      <c r="I66" s="64">
        <f t="shared" si="19"/>
        <v>1036</v>
      </c>
      <c r="J66" s="64">
        <f t="shared" si="19"/>
        <v>749.5</v>
      </c>
      <c r="K66" s="64">
        <f t="shared" si="19"/>
        <v>296</v>
      </c>
      <c r="L66" s="64">
        <f t="shared" si="19"/>
        <v>599.6</v>
      </c>
      <c r="M66" s="64">
        <f t="shared" si="19"/>
        <v>299.8</v>
      </c>
      <c r="N66" s="64">
        <f t="shared" si="19"/>
        <v>288.40000000000003</v>
      </c>
      <c r="O66" s="64">
        <f t="shared" si="19"/>
        <v>299.8</v>
      </c>
      <c r="P66" s="110"/>
      <c r="Q66" s="38"/>
      <c r="R66" s="25"/>
    </row>
    <row r="67" spans="1:22" s="1" customFormat="1" ht="15" customHeight="1" x14ac:dyDescent="0.25">
      <c r="A67"/>
      <c r="B67" s="105"/>
      <c r="C67" s="106"/>
      <c r="D67" s="107"/>
      <c r="E67" s="107"/>
      <c r="F67" s="107"/>
      <c r="G67" s="107"/>
      <c r="H67" s="107"/>
      <c r="I67" s="107"/>
      <c r="J67" s="107"/>
      <c r="K67" s="107"/>
      <c r="L67" s="107"/>
      <c r="M67" s="107"/>
      <c r="N67" s="107"/>
      <c r="O67" s="107"/>
      <c r="P67" s="107"/>
      <c r="Q67" s="38"/>
      <c r="R67" s="25"/>
    </row>
    <row r="68" spans="1:22" s="1" customFormat="1" ht="15" customHeight="1" thickBot="1" x14ac:dyDescent="0.3">
      <c r="A68"/>
      <c r="B68" s="69" t="s">
        <v>128</v>
      </c>
      <c r="C68" s="108"/>
      <c r="D68" s="109">
        <f>D62-D66</f>
        <v>280</v>
      </c>
      <c r="E68" s="109">
        <f t="shared" ref="E68:O68" si="20">E62-E66</f>
        <v>413</v>
      </c>
      <c r="F68" s="109">
        <f t="shared" si="20"/>
        <v>539</v>
      </c>
      <c r="G68" s="109">
        <f t="shared" si="20"/>
        <v>660.8</v>
      </c>
      <c r="H68" s="109">
        <f t="shared" si="20"/>
        <v>660.8</v>
      </c>
      <c r="I68" s="109">
        <f t="shared" si="20"/>
        <v>539</v>
      </c>
      <c r="J68" s="109">
        <f t="shared" si="20"/>
        <v>413</v>
      </c>
      <c r="K68" s="109">
        <f t="shared" si="20"/>
        <v>154</v>
      </c>
      <c r="L68" s="109">
        <f t="shared" si="20"/>
        <v>330.4</v>
      </c>
      <c r="M68" s="109">
        <f t="shared" si="20"/>
        <v>165.2</v>
      </c>
      <c r="N68" s="109">
        <f t="shared" si="20"/>
        <v>131.59999999999997</v>
      </c>
      <c r="O68" s="109">
        <f t="shared" si="20"/>
        <v>165.2</v>
      </c>
      <c r="P68" s="109"/>
      <c r="Q68" s="109">
        <f t="shared" ref="Q68" si="21">SUM(E68:P68)</f>
        <v>4172</v>
      </c>
      <c r="R68" s="25"/>
    </row>
    <row r="69" spans="1:22" s="1" customFormat="1" ht="15" customHeight="1" x14ac:dyDescent="0.25">
      <c r="A69"/>
      <c r="B69" s="22"/>
      <c r="C69" s="47"/>
      <c r="D69" s="56"/>
      <c r="E69" s="56"/>
      <c r="F69" s="56"/>
      <c r="G69" s="56"/>
      <c r="H69" s="56"/>
      <c r="I69" s="56"/>
      <c r="J69" s="56"/>
      <c r="K69" s="56"/>
      <c r="L69" s="56"/>
      <c r="M69" s="56"/>
      <c r="N69" s="56"/>
      <c r="O69" s="56"/>
      <c r="P69" s="34"/>
      <c r="Q69" s="38"/>
      <c r="R69" s="25"/>
    </row>
    <row r="70" spans="1:22" s="1" customFormat="1" ht="15" customHeight="1" x14ac:dyDescent="0.25">
      <c r="A70"/>
      <c r="B70" s="8"/>
      <c r="C70" s="47"/>
      <c r="D70" s="31"/>
      <c r="E70" s="31"/>
      <c r="F70" s="31"/>
      <c r="G70" s="31"/>
      <c r="H70" s="31"/>
      <c r="I70" s="31"/>
      <c r="J70" s="31"/>
      <c r="K70" s="31"/>
      <c r="L70" s="31"/>
      <c r="M70" s="31"/>
      <c r="N70" s="31"/>
      <c r="O70" s="31"/>
      <c r="P70" s="34"/>
      <c r="Q70" s="38"/>
      <c r="R70" s="25"/>
    </row>
    <row r="71" spans="1:22" s="1" customFormat="1" ht="15" customHeight="1" x14ac:dyDescent="0.25">
      <c r="A71" s="18" t="s">
        <v>56</v>
      </c>
      <c r="B71"/>
      <c r="C71" s="37" t="s">
        <v>57</v>
      </c>
      <c r="D71" s="14"/>
      <c r="E71" s="16"/>
      <c r="F71" s="26"/>
      <c r="G71" s="27"/>
      <c r="H71" s="27"/>
      <c r="I71" s="27"/>
      <c r="J71" s="27"/>
      <c r="K71" s="27"/>
      <c r="L71" s="27"/>
      <c r="M71" s="27"/>
      <c r="N71" s="27"/>
      <c r="O71" s="27"/>
      <c r="P71" s="23"/>
      <c r="Q71" s="25"/>
      <c r="R71" s="27"/>
      <c r="S71" s="17"/>
      <c r="T71" s="17"/>
      <c r="U71" s="15"/>
      <c r="V71" s="15"/>
    </row>
    <row r="72" spans="1:22" s="1" customFormat="1" ht="15" customHeight="1" x14ac:dyDescent="0.25">
      <c r="A72" s="18"/>
      <c r="B72" t="s">
        <v>61</v>
      </c>
      <c r="C72" s="37"/>
      <c r="D72" s="14">
        <v>1</v>
      </c>
      <c r="E72" s="14"/>
      <c r="F72" s="14">
        <v>1</v>
      </c>
      <c r="G72" s="14"/>
      <c r="H72" s="14"/>
      <c r="I72" s="14">
        <v>1</v>
      </c>
      <c r="J72" s="14"/>
      <c r="K72" s="14">
        <v>1</v>
      </c>
      <c r="L72" s="14">
        <v>1</v>
      </c>
      <c r="M72" s="14"/>
      <c r="N72" s="14"/>
      <c r="O72" s="14">
        <v>1</v>
      </c>
      <c r="R72" s="27"/>
      <c r="S72" s="17"/>
      <c r="T72" s="17"/>
      <c r="U72" s="15"/>
      <c r="V72" s="15"/>
    </row>
    <row r="73" spans="1:22" s="1" customFormat="1" ht="15" customHeight="1" x14ac:dyDescent="0.25">
      <c r="A73"/>
      <c r="B73" t="s">
        <v>52</v>
      </c>
      <c r="C73" s="37"/>
      <c r="D73" s="14">
        <v>30</v>
      </c>
      <c r="E73" s="14">
        <v>30</v>
      </c>
      <c r="F73" s="14">
        <v>30</v>
      </c>
      <c r="G73" s="14">
        <v>30</v>
      </c>
      <c r="H73" s="14">
        <v>30</v>
      </c>
      <c r="I73" s="14">
        <v>30</v>
      </c>
      <c r="J73" s="14">
        <v>30</v>
      </c>
      <c r="K73" s="14">
        <v>30</v>
      </c>
      <c r="L73" s="14">
        <v>30</v>
      </c>
      <c r="M73" s="14">
        <v>30</v>
      </c>
      <c r="N73" s="14">
        <v>30</v>
      </c>
      <c r="O73" s="14">
        <v>30</v>
      </c>
      <c r="R73" s="27"/>
      <c r="S73" s="17"/>
      <c r="T73" s="17"/>
      <c r="U73" s="15"/>
      <c r="V73" s="15"/>
    </row>
    <row r="74" spans="1:22" s="1" customFormat="1" ht="15" customHeight="1" x14ac:dyDescent="0.25">
      <c r="A74"/>
      <c r="B74" t="s">
        <v>53</v>
      </c>
      <c r="C74" s="49" t="s">
        <v>55</v>
      </c>
      <c r="D74" s="30">
        <v>5</v>
      </c>
      <c r="E74" s="30">
        <v>5</v>
      </c>
      <c r="F74" s="30">
        <v>5</v>
      </c>
      <c r="G74" s="30">
        <v>5</v>
      </c>
      <c r="H74" s="30">
        <v>5</v>
      </c>
      <c r="I74" s="30">
        <v>5</v>
      </c>
      <c r="J74" s="30">
        <v>5</v>
      </c>
      <c r="K74" s="30">
        <v>5</v>
      </c>
      <c r="L74" s="30">
        <v>5</v>
      </c>
      <c r="M74" s="30">
        <v>5</v>
      </c>
      <c r="N74" s="30">
        <v>5</v>
      </c>
      <c r="O74" s="30">
        <v>5</v>
      </c>
      <c r="R74" s="27"/>
      <c r="S74" s="17"/>
      <c r="T74" s="17"/>
      <c r="U74" s="15"/>
      <c r="V74" s="15"/>
    </row>
    <row r="75" spans="1:22" s="1" customFormat="1" ht="15" customHeight="1" x14ac:dyDescent="0.25">
      <c r="A75"/>
      <c r="B75" s="13" t="s">
        <v>88</v>
      </c>
      <c r="C75" s="43"/>
      <c r="D75" s="35">
        <f>D72*(D73*D74)</f>
        <v>150</v>
      </c>
      <c r="E75" s="35">
        <f t="shared" ref="E75:O75" si="22">E72*(E73*E74)</f>
        <v>0</v>
      </c>
      <c r="F75" s="35">
        <f t="shared" si="22"/>
        <v>150</v>
      </c>
      <c r="G75" s="35">
        <f t="shared" si="22"/>
        <v>0</v>
      </c>
      <c r="H75" s="35">
        <f t="shared" si="22"/>
        <v>0</v>
      </c>
      <c r="I75" s="35">
        <f t="shared" si="22"/>
        <v>150</v>
      </c>
      <c r="J75" s="35">
        <f t="shared" si="22"/>
        <v>0</v>
      </c>
      <c r="K75" s="35">
        <f t="shared" si="22"/>
        <v>150</v>
      </c>
      <c r="L75" s="35">
        <f t="shared" si="22"/>
        <v>150</v>
      </c>
      <c r="M75" s="35">
        <f t="shared" si="22"/>
        <v>0</v>
      </c>
      <c r="N75" s="35">
        <f t="shared" si="22"/>
        <v>0</v>
      </c>
      <c r="O75" s="35">
        <f t="shared" si="22"/>
        <v>150</v>
      </c>
      <c r="R75" s="27"/>
      <c r="S75" s="17"/>
      <c r="T75" s="17"/>
      <c r="U75" s="15"/>
      <c r="V75" s="15"/>
    </row>
    <row r="76" spans="1:22" s="1" customFormat="1" ht="15" customHeight="1" x14ac:dyDescent="0.25">
      <c r="A76"/>
      <c r="B76"/>
      <c r="C76" s="44"/>
      <c r="D76" s="30"/>
      <c r="E76" s="31"/>
      <c r="F76" s="32"/>
      <c r="G76" s="33"/>
      <c r="H76" s="33"/>
      <c r="I76" s="33"/>
      <c r="J76" s="33"/>
      <c r="K76" s="33"/>
      <c r="L76" s="33"/>
      <c r="M76" s="33"/>
      <c r="N76" s="33"/>
      <c r="O76" s="33"/>
      <c r="R76" s="25"/>
    </row>
    <row r="77" spans="1:22" s="1" customFormat="1" ht="34.9" customHeight="1" x14ac:dyDescent="0.25">
      <c r="A77"/>
      <c r="B77" t="s">
        <v>54</v>
      </c>
      <c r="C77" s="52" t="s">
        <v>93</v>
      </c>
      <c r="D77" s="30">
        <f>0.3*D75</f>
        <v>45</v>
      </c>
      <c r="E77" s="30">
        <f t="shared" ref="E77:O77" si="23">0.3*E75</f>
        <v>0</v>
      </c>
      <c r="F77" s="30">
        <f t="shared" si="23"/>
        <v>45</v>
      </c>
      <c r="G77" s="30">
        <f t="shared" si="23"/>
        <v>0</v>
      </c>
      <c r="H77" s="30">
        <f t="shared" si="23"/>
        <v>0</v>
      </c>
      <c r="I77" s="30">
        <f t="shared" si="23"/>
        <v>45</v>
      </c>
      <c r="J77" s="30">
        <f t="shared" si="23"/>
        <v>0</v>
      </c>
      <c r="K77" s="30">
        <f t="shared" si="23"/>
        <v>45</v>
      </c>
      <c r="L77" s="30">
        <f t="shared" si="23"/>
        <v>45</v>
      </c>
      <c r="M77" s="30">
        <f t="shared" si="23"/>
        <v>0</v>
      </c>
      <c r="N77" s="30">
        <f t="shared" si="23"/>
        <v>0</v>
      </c>
      <c r="O77" s="30">
        <f t="shared" si="23"/>
        <v>45</v>
      </c>
      <c r="R77" s="25"/>
    </row>
    <row r="78" spans="1:22" s="1" customFormat="1" ht="15" customHeight="1" x14ac:dyDescent="0.25">
      <c r="A78"/>
      <c r="B78" s="13" t="s">
        <v>58</v>
      </c>
      <c r="C78" s="43"/>
      <c r="D78" s="35">
        <f>D77</f>
        <v>45</v>
      </c>
      <c r="E78" s="35">
        <f t="shared" ref="E78:O78" si="24">E77</f>
        <v>0</v>
      </c>
      <c r="F78" s="35">
        <f t="shared" si="24"/>
        <v>45</v>
      </c>
      <c r="G78" s="35">
        <f t="shared" si="24"/>
        <v>0</v>
      </c>
      <c r="H78" s="35">
        <f t="shared" si="24"/>
        <v>0</v>
      </c>
      <c r="I78" s="35">
        <f t="shared" si="24"/>
        <v>45</v>
      </c>
      <c r="J78" s="35">
        <f t="shared" si="24"/>
        <v>0</v>
      </c>
      <c r="K78" s="35">
        <f t="shared" si="24"/>
        <v>45</v>
      </c>
      <c r="L78" s="35">
        <f t="shared" si="24"/>
        <v>45</v>
      </c>
      <c r="M78" s="35">
        <f t="shared" si="24"/>
        <v>0</v>
      </c>
      <c r="N78" s="35">
        <f t="shared" si="24"/>
        <v>0</v>
      </c>
      <c r="O78" s="35">
        <f t="shared" si="24"/>
        <v>45</v>
      </c>
      <c r="R78" s="25"/>
    </row>
    <row r="79" spans="1:22" ht="15" customHeight="1" thickBot="1" x14ac:dyDescent="0.3">
      <c r="B79" s="19" t="s">
        <v>59</v>
      </c>
      <c r="C79" s="45"/>
      <c r="D79" s="39">
        <f t="shared" ref="D79:O79" si="25">D75-D78</f>
        <v>105</v>
      </c>
      <c r="E79" s="39">
        <f t="shared" si="25"/>
        <v>0</v>
      </c>
      <c r="F79" s="39">
        <f t="shared" si="25"/>
        <v>105</v>
      </c>
      <c r="G79" s="39">
        <f t="shared" si="25"/>
        <v>0</v>
      </c>
      <c r="H79" s="39">
        <f t="shared" si="25"/>
        <v>0</v>
      </c>
      <c r="I79" s="39">
        <f t="shared" si="25"/>
        <v>105</v>
      </c>
      <c r="J79" s="39">
        <f t="shared" si="25"/>
        <v>0</v>
      </c>
      <c r="K79" s="39">
        <f t="shared" si="25"/>
        <v>105</v>
      </c>
      <c r="L79" s="39">
        <f t="shared" si="25"/>
        <v>105</v>
      </c>
      <c r="M79" s="39">
        <f t="shared" si="25"/>
        <v>0</v>
      </c>
      <c r="N79" s="39">
        <f t="shared" si="25"/>
        <v>0</v>
      </c>
      <c r="O79" s="39">
        <f t="shared" si="25"/>
        <v>105</v>
      </c>
      <c r="P79" s="36"/>
      <c r="Q79" s="36">
        <f>SUM(D79:O79)</f>
        <v>630</v>
      </c>
      <c r="R79" s="24"/>
    </row>
    <row r="80" spans="1:22" ht="15" customHeight="1" x14ac:dyDescent="0.25">
      <c r="B80" s="15"/>
      <c r="C80" s="46"/>
      <c r="D80" s="31"/>
      <c r="E80" s="31"/>
      <c r="F80" s="32"/>
      <c r="G80" s="33"/>
      <c r="H80" s="33"/>
      <c r="I80" s="33"/>
      <c r="J80" s="33"/>
      <c r="K80" s="33"/>
      <c r="L80" s="33"/>
      <c r="M80" s="33"/>
      <c r="N80" s="33"/>
      <c r="O80" s="33"/>
      <c r="P80" s="34"/>
      <c r="Q80" s="34"/>
      <c r="R80" s="24"/>
    </row>
    <row r="81" spans="1:18" ht="15" customHeight="1" x14ac:dyDescent="0.25">
      <c r="B81" s="15"/>
      <c r="C81" s="48"/>
      <c r="D81" s="16"/>
      <c r="E81" s="26"/>
      <c r="F81" s="26"/>
      <c r="G81" s="27"/>
      <c r="H81" s="27"/>
      <c r="I81" s="27"/>
      <c r="J81" s="27"/>
      <c r="K81" s="27"/>
      <c r="L81" s="27"/>
      <c r="M81" s="27"/>
      <c r="N81" s="27"/>
      <c r="O81" s="27"/>
      <c r="P81" s="23"/>
      <c r="Q81" s="23"/>
      <c r="R81" s="24"/>
    </row>
    <row r="82" spans="1:18" ht="24.75" customHeight="1" thickBot="1" x14ac:dyDescent="0.4">
      <c r="A82" s="21" t="s">
        <v>35</v>
      </c>
      <c r="B82" s="19"/>
      <c r="C82" s="45"/>
      <c r="D82" s="39">
        <f t="shared" ref="D82:O82" si="26">D18+D22+D30+D40+D51+D68+D79</f>
        <v>4783.92</v>
      </c>
      <c r="E82" s="39">
        <f t="shared" si="26"/>
        <v>3952.1360000000004</v>
      </c>
      <c r="F82" s="39">
        <f t="shared" si="26"/>
        <v>4183.1360000000004</v>
      </c>
      <c r="G82" s="39">
        <f t="shared" si="26"/>
        <v>5059.72</v>
      </c>
      <c r="H82" s="39">
        <f t="shared" si="26"/>
        <v>4199.9360000000006</v>
      </c>
      <c r="I82" s="39">
        <f t="shared" si="26"/>
        <v>4183.1360000000004</v>
      </c>
      <c r="J82" s="39">
        <f t="shared" si="26"/>
        <v>4811.92</v>
      </c>
      <c r="K82" s="39">
        <f t="shared" si="26"/>
        <v>3798.1360000000004</v>
      </c>
      <c r="L82" s="39">
        <f t="shared" si="26"/>
        <v>4834.32</v>
      </c>
      <c r="M82" s="39">
        <f t="shared" si="26"/>
        <v>3704.3360000000002</v>
      </c>
      <c r="N82" s="39">
        <f t="shared" si="26"/>
        <v>3670.7360000000003</v>
      </c>
      <c r="O82" s="39">
        <f t="shared" si="26"/>
        <v>4669.12</v>
      </c>
      <c r="P82" s="36"/>
      <c r="Q82" s="36">
        <f>SUM(D82:O82)</f>
        <v>51850.552000000003</v>
      </c>
      <c r="R82" s="29"/>
    </row>
    <row r="83" spans="1:18" ht="15" customHeight="1" x14ac:dyDescent="0.25">
      <c r="B83" s="15"/>
      <c r="C83" s="48"/>
      <c r="D83" s="16"/>
      <c r="E83" s="26"/>
      <c r="F83" s="26"/>
      <c r="G83" s="27"/>
      <c r="H83" s="27"/>
      <c r="I83" s="27"/>
      <c r="J83" s="27"/>
      <c r="K83" s="27"/>
      <c r="L83" s="27"/>
      <c r="M83" s="27"/>
      <c r="N83" s="27"/>
      <c r="O83" s="27"/>
      <c r="P83" s="23"/>
      <c r="Q83" s="23"/>
      <c r="R83" s="24"/>
    </row>
    <row r="84" spans="1:18" ht="15" customHeight="1" x14ac:dyDescent="0.25">
      <c r="B84" s="15"/>
      <c r="C84" s="48"/>
      <c r="D84" s="16"/>
      <c r="E84" s="26"/>
      <c r="F84" s="26"/>
      <c r="G84" s="27"/>
      <c r="H84" s="27"/>
      <c r="I84" s="27"/>
      <c r="J84" s="27"/>
      <c r="K84" s="27"/>
      <c r="L84" s="27"/>
      <c r="M84" s="27"/>
      <c r="N84" s="27"/>
      <c r="O84" s="27"/>
      <c r="P84" s="23"/>
      <c r="Q84" s="23"/>
      <c r="R84" s="24"/>
    </row>
    <row r="85" spans="1:18" ht="15" customHeight="1" x14ac:dyDescent="0.25">
      <c r="A85" s="1" t="s">
        <v>62</v>
      </c>
      <c r="B85" t="s">
        <v>46</v>
      </c>
      <c r="C85" s="37" t="s">
        <v>47</v>
      </c>
      <c r="D85" s="6">
        <f>Salaries!$H$7/12</f>
        <v>2742.0052000000001</v>
      </c>
      <c r="E85" s="28">
        <f>Salaries!$H$7/12</f>
        <v>2742.0052000000001</v>
      </c>
      <c r="F85" s="28">
        <f>Salaries!$H$7/12</f>
        <v>2742.0052000000001</v>
      </c>
      <c r="G85" s="28">
        <f>Salaries!$H$7/12</f>
        <v>2742.0052000000001</v>
      </c>
      <c r="H85" s="28">
        <f>Salaries!$H$7/12</f>
        <v>2742.0052000000001</v>
      </c>
      <c r="I85" s="28">
        <f>Salaries!$H$7/12</f>
        <v>2742.0052000000001</v>
      </c>
      <c r="J85" s="28">
        <f>Salaries!$H$7/12</f>
        <v>2742.0052000000001</v>
      </c>
      <c r="K85" s="28">
        <f>Salaries!$H$7/12</f>
        <v>2742.0052000000001</v>
      </c>
      <c r="L85" s="28">
        <f>Salaries!$H$7/12</f>
        <v>2742.0052000000001</v>
      </c>
      <c r="M85" s="28">
        <f>Salaries!$H$7/12</f>
        <v>2742.0052000000001</v>
      </c>
      <c r="N85" s="28">
        <f>Salaries!$H$7/12</f>
        <v>2742.0052000000001</v>
      </c>
      <c r="O85" s="28">
        <f>Salaries!$H$7/12</f>
        <v>2742.0052000000001</v>
      </c>
      <c r="P85" s="28"/>
      <c r="Q85" s="40">
        <f>SUM(D85:O85)</f>
        <v>32904.062400000003</v>
      </c>
      <c r="R85" s="24"/>
    </row>
    <row r="86" spans="1:18" ht="15" customHeight="1" x14ac:dyDescent="0.25">
      <c r="B86" t="s">
        <v>48</v>
      </c>
      <c r="C86" s="37" t="s">
        <v>90</v>
      </c>
      <c r="D86" s="6">
        <v>0</v>
      </c>
      <c r="E86" s="6">
        <v>0</v>
      </c>
      <c r="F86" s="6">
        <v>0</v>
      </c>
      <c r="G86" s="6">
        <v>0</v>
      </c>
      <c r="H86" s="6">
        <v>0</v>
      </c>
      <c r="I86" s="6">
        <v>0</v>
      </c>
      <c r="J86" s="6">
        <v>0</v>
      </c>
      <c r="K86" s="6">
        <v>0</v>
      </c>
      <c r="L86" s="6">
        <v>0</v>
      </c>
      <c r="M86" s="6">
        <v>0</v>
      </c>
      <c r="N86" s="6">
        <v>0</v>
      </c>
      <c r="O86" s="6">
        <v>0</v>
      </c>
      <c r="P86" s="28"/>
      <c r="Q86" s="40">
        <f t="shared" ref="Q86:Q101" si="27">SUM(D86:O86)</f>
        <v>0</v>
      </c>
      <c r="R86" s="24"/>
    </row>
    <row r="87" spans="1:18" ht="15" customHeight="1" x14ac:dyDescent="0.25">
      <c r="B87" t="s">
        <v>26</v>
      </c>
      <c r="D87" s="6">
        <v>70</v>
      </c>
      <c r="E87" s="6">
        <v>70</v>
      </c>
      <c r="F87" s="6">
        <v>70</v>
      </c>
      <c r="G87" s="6">
        <v>70</v>
      </c>
      <c r="H87" s="6">
        <v>70</v>
      </c>
      <c r="I87" s="6">
        <v>70</v>
      </c>
      <c r="J87" s="6">
        <v>70</v>
      </c>
      <c r="K87" s="6">
        <v>70</v>
      </c>
      <c r="L87" s="6">
        <v>70</v>
      </c>
      <c r="M87" s="6">
        <v>70</v>
      </c>
      <c r="N87" s="6">
        <v>70</v>
      </c>
      <c r="O87" s="6">
        <v>70</v>
      </c>
      <c r="P87" s="28"/>
      <c r="Q87" s="40">
        <f t="shared" si="27"/>
        <v>840</v>
      </c>
      <c r="R87" s="24"/>
    </row>
    <row r="88" spans="1:18" ht="15" customHeight="1" x14ac:dyDescent="0.25">
      <c r="B88" t="s">
        <v>91</v>
      </c>
      <c r="D88" s="6">
        <v>250</v>
      </c>
      <c r="E88" s="28">
        <v>250</v>
      </c>
      <c r="F88" s="28">
        <v>250</v>
      </c>
      <c r="G88" s="28">
        <v>250</v>
      </c>
      <c r="H88" s="28">
        <v>250</v>
      </c>
      <c r="I88" s="28">
        <v>250</v>
      </c>
      <c r="J88" s="28">
        <v>250</v>
      </c>
      <c r="K88" s="28">
        <v>250</v>
      </c>
      <c r="L88" s="28">
        <v>250</v>
      </c>
      <c r="M88" s="28">
        <v>250</v>
      </c>
      <c r="N88" s="28">
        <v>250</v>
      </c>
      <c r="O88" s="28">
        <v>250</v>
      </c>
      <c r="P88" s="28"/>
      <c r="Q88" s="40">
        <f t="shared" si="27"/>
        <v>3000</v>
      </c>
      <c r="R88" s="24"/>
    </row>
    <row r="89" spans="1:18" ht="15" customHeight="1" x14ac:dyDescent="0.25">
      <c r="B89" t="s">
        <v>27</v>
      </c>
      <c r="C89" s="37" t="s">
        <v>60</v>
      </c>
      <c r="D89" s="6">
        <v>400</v>
      </c>
      <c r="E89" s="6">
        <v>400</v>
      </c>
      <c r="F89" s="6">
        <v>400</v>
      </c>
      <c r="G89" s="6">
        <v>400</v>
      </c>
      <c r="H89" s="6">
        <v>400</v>
      </c>
      <c r="I89" s="6">
        <v>400</v>
      </c>
      <c r="J89" s="6">
        <v>400</v>
      </c>
      <c r="K89" s="6">
        <v>400</v>
      </c>
      <c r="L89" s="6">
        <v>400</v>
      </c>
      <c r="M89" s="6">
        <v>400</v>
      </c>
      <c r="N89" s="6">
        <v>400</v>
      </c>
      <c r="O89" s="6">
        <v>400</v>
      </c>
      <c r="P89" s="28"/>
      <c r="Q89" s="40">
        <f t="shared" si="27"/>
        <v>4800</v>
      </c>
      <c r="R89" s="24"/>
    </row>
    <row r="90" spans="1:18" ht="15" customHeight="1" x14ac:dyDescent="0.25">
      <c r="B90" t="s">
        <v>24</v>
      </c>
      <c r="D90" s="6">
        <v>75</v>
      </c>
      <c r="E90" s="28">
        <v>75</v>
      </c>
      <c r="F90" s="28">
        <v>75</v>
      </c>
      <c r="G90" s="28">
        <v>75</v>
      </c>
      <c r="H90" s="28">
        <v>75</v>
      </c>
      <c r="I90" s="28">
        <v>75</v>
      </c>
      <c r="J90" s="28">
        <v>75</v>
      </c>
      <c r="K90" s="28">
        <v>75</v>
      </c>
      <c r="L90" s="28">
        <v>75</v>
      </c>
      <c r="M90" s="28">
        <v>75</v>
      </c>
      <c r="N90" s="28">
        <v>75</v>
      </c>
      <c r="O90" s="28">
        <v>75</v>
      </c>
      <c r="P90" s="28"/>
      <c r="Q90" s="40">
        <f t="shared" si="27"/>
        <v>900</v>
      </c>
      <c r="R90" s="24"/>
    </row>
    <row r="91" spans="1:18" ht="15" customHeight="1" x14ac:dyDescent="0.25">
      <c r="B91" t="s">
        <v>1</v>
      </c>
      <c r="D91" s="6">
        <v>2500</v>
      </c>
      <c r="E91" s="28"/>
      <c r="F91" s="28"/>
      <c r="G91" s="28"/>
      <c r="H91" s="28"/>
      <c r="I91" s="28"/>
      <c r="J91" s="28"/>
      <c r="K91" s="28"/>
      <c r="L91" s="28"/>
      <c r="M91" s="28"/>
      <c r="N91" s="28"/>
      <c r="O91" s="28"/>
      <c r="P91" s="28"/>
      <c r="Q91" s="40">
        <f t="shared" si="27"/>
        <v>2500</v>
      </c>
      <c r="R91" s="24"/>
    </row>
    <row r="92" spans="1:18" ht="15" customHeight="1" x14ac:dyDescent="0.25">
      <c r="B92" t="s">
        <v>6</v>
      </c>
      <c r="D92" s="6">
        <v>25</v>
      </c>
      <c r="E92" s="28">
        <v>25</v>
      </c>
      <c r="F92" s="28">
        <v>25</v>
      </c>
      <c r="G92" s="28">
        <v>25</v>
      </c>
      <c r="H92" s="28">
        <v>25</v>
      </c>
      <c r="I92" s="28">
        <v>25</v>
      </c>
      <c r="J92" s="28">
        <v>25</v>
      </c>
      <c r="K92" s="28">
        <v>25</v>
      </c>
      <c r="L92" s="28">
        <v>25</v>
      </c>
      <c r="M92" s="28">
        <v>25</v>
      </c>
      <c r="N92" s="28">
        <v>25</v>
      </c>
      <c r="O92" s="28">
        <v>25</v>
      </c>
      <c r="P92" s="28"/>
      <c r="Q92" s="40">
        <f t="shared" si="27"/>
        <v>300</v>
      </c>
      <c r="R92" s="24"/>
    </row>
    <row r="93" spans="1:18" ht="15" customHeight="1" x14ac:dyDescent="0.25">
      <c r="B93" t="s">
        <v>25</v>
      </c>
      <c r="D93" s="6">
        <v>300</v>
      </c>
      <c r="E93" s="28">
        <v>300</v>
      </c>
      <c r="F93" s="28">
        <v>300</v>
      </c>
      <c r="G93" s="28">
        <v>300</v>
      </c>
      <c r="H93" s="28">
        <v>300</v>
      </c>
      <c r="I93" s="28">
        <v>300</v>
      </c>
      <c r="J93" s="28">
        <v>300</v>
      </c>
      <c r="K93" s="28">
        <v>300</v>
      </c>
      <c r="L93" s="28">
        <v>300</v>
      </c>
      <c r="M93" s="28">
        <v>300</v>
      </c>
      <c r="N93" s="28">
        <v>300</v>
      </c>
      <c r="O93" s="28">
        <v>300</v>
      </c>
      <c r="P93" s="28"/>
      <c r="Q93" s="40">
        <f t="shared" si="27"/>
        <v>3600</v>
      </c>
      <c r="R93" s="24"/>
    </row>
    <row r="94" spans="1:18" ht="15" customHeight="1" x14ac:dyDescent="0.25">
      <c r="B94" t="s">
        <v>28</v>
      </c>
      <c r="D94" s="6">
        <v>300</v>
      </c>
      <c r="E94" s="28"/>
      <c r="F94" s="28">
        <v>300</v>
      </c>
      <c r="G94" s="28"/>
      <c r="H94" s="28">
        <v>300</v>
      </c>
      <c r="I94" s="28"/>
      <c r="J94" s="28"/>
      <c r="K94" s="28">
        <v>300</v>
      </c>
      <c r="L94" s="28"/>
      <c r="M94" s="28"/>
      <c r="N94" s="28">
        <v>300</v>
      </c>
      <c r="O94" s="28"/>
      <c r="P94" s="28"/>
      <c r="Q94" s="40">
        <f t="shared" si="27"/>
        <v>1500</v>
      </c>
      <c r="R94" s="24"/>
    </row>
    <row r="95" spans="1:18" ht="15" customHeight="1" x14ac:dyDescent="0.25">
      <c r="B95" t="s">
        <v>22</v>
      </c>
      <c r="D95" s="6">
        <v>40</v>
      </c>
      <c r="E95" s="28">
        <v>40</v>
      </c>
      <c r="F95" s="28">
        <v>40</v>
      </c>
      <c r="G95" s="28">
        <v>40</v>
      </c>
      <c r="H95" s="28">
        <v>40</v>
      </c>
      <c r="I95" s="28">
        <v>40</v>
      </c>
      <c r="J95" s="28">
        <v>40</v>
      </c>
      <c r="K95" s="28">
        <v>40</v>
      </c>
      <c r="L95" s="28">
        <v>40</v>
      </c>
      <c r="M95" s="28">
        <v>40</v>
      </c>
      <c r="N95" s="28">
        <v>40</v>
      </c>
      <c r="O95" s="28">
        <v>40</v>
      </c>
      <c r="P95" s="28"/>
      <c r="Q95" s="40">
        <f t="shared" si="27"/>
        <v>480</v>
      </c>
      <c r="R95" s="24"/>
    </row>
    <row r="96" spans="1:18" ht="15" customHeight="1" x14ac:dyDescent="0.25">
      <c r="B96" t="s">
        <v>7</v>
      </c>
      <c r="D96" s="6">
        <v>25</v>
      </c>
      <c r="E96" s="6">
        <v>25</v>
      </c>
      <c r="F96" s="6">
        <v>25</v>
      </c>
      <c r="G96" s="6">
        <v>25</v>
      </c>
      <c r="H96" s="6">
        <v>25</v>
      </c>
      <c r="I96" s="6">
        <v>25</v>
      </c>
      <c r="J96" s="6">
        <v>25</v>
      </c>
      <c r="K96" s="6">
        <v>25</v>
      </c>
      <c r="L96" s="6">
        <v>25</v>
      </c>
      <c r="M96" s="6">
        <v>25</v>
      </c>
      <c r="N96" s="6">
        <v>25</v>
      </c>
      <c r="O96" s="6">
        <v>25</v>
      </c>
      <c r="P96" s="28"/>
      <c r="Q96" s="40">
        <f t="shared" si="27"/>
        <v>300</v>
      </c>
      <c r="R96" s="24"/>
    </row>
    <row r="97" spans="1:19" ht="15" customHeight="1" x14ac:dyDescent="0.25">
      <c r="B97" t="s">
        <v>4</v>
      </c>
      <c r="D97" s="6">
        <v>10</v>
      </c>
      <c r="E97" s="28">
        <v>10</v>
      </c>
      <c r="F97" s="28">
        <v>10</v>
      </c>
      <c r="G97" s="28">
        <v>10</v>
      </c>
      <c r="H97" s="28">
        <v>10</v>
      </c>
      <c r="I97" s="28">
        <v>10</v>
      </c>
      <c r="J97" s="28">
        <v>10</v>
      </c>
      <c r="K97" s="28">
        <v>10</v>
      </c>
      <c r="L97" s="28">
        <v>10</v>
      </c>
      <c r="M97" s="28">
        <v>10</v>
      </c>
      <c r="N97" s="28">
        <v>10</v>
      </c>
      <c r="O97" s="28">
        <v>10</v>
      </c>
      <c r="P97" s="28"/>
      <c r="Q97" s="40">
        <f t="shared" si="27"/>
        <v>120</v>
      </c>
      <c r="R97" s="24"/>
    </row>
    <row r="98" spans="1:19" ht="15" customHeight="1" x14ac:dyDescent="0.25">
      <c r="B98" t="s">
        <v>49</v>
      </c>
      <c r="D98" s="6">
        <v>750</v>
      </c>
      <c r="E98" s="28"/>
      <c r="F98" s="28"/>
      <c r="G98" s="28"/>
      <c r="H98" s="28"/>
      <c r="I98" s="28"/>
      <c r="J98" s="28"/>
      <c r="K98" s="28"/>
      <c r="L98" s="28"/>
      <c r="M98" s="28"/>
      <c r="N98" s="28"/>
      <c r="O98" s="28">
        <v>1000</v>
      </c>
      <c r="P98" s="28"/>
      <c r="Q98" s="40">
        <f t="shared" si="27"/>
        <v>1750</v>
      </c>
      <c r="R98" s="24"/>
    </row>
    <row r="99" spans="1:19" ht="15" customHeight="1" x14ac:dyDescent="0.25">
      <c r="B99" t="s">
        <v>50</v>
      </c>
      <c r="D99" s="6">
        <v>25</v>
      </c>
      <c r="E99" s="6">
        <v>25</v>
      </c>
      <c r="F99" s="6">
        <v>25</v>
      </c>
      <c r="G99" s="6">
        <v>25</v>
      </c>
      <c r="H99" s="6">
        <v>25</v>
      </c>
      <c r="I99" s="6">
        <v>25</v>
      </c>
      <c r="J99" s="6">
        <v>25</v>
      </c>
      <c r="K99" s="6">
        <v>25</v>
      </c>
      <c r="L99" s="6">
        <v>25</v>
      </c>
      <c r="M99" s="6">
        <v>25</v>
      </c>
      <c r="N99" s="6">
        <v>25</v>
      </c>
      <c r="O99" s="6">
        <v>25</v>
      </c>
      <c r="P99" s="28"/>
      <c r="Q99" s="40">
        <f t="shared" si="27"/>
        <v>300</v>
      </c>
      <c r="R99" s="24"/>
    </row>
    <row r="100" spans="1:19" ht="15" customHeight="1" x14ac:dyDescent="0.25">
      <c r="B100" t="s">
        <v>29</v>
      </c>
      <c r="D100" s="6">
        <v>500</v>
      </c>
      <c r="E100" s="28"/>
      <c r="F100" s="28"/>
      <c r="G100" s="28"/>
      <c r="H100" s="28"/>
      <c r="I100" s="28"/>
      <c r="J100" s="28"/>
      <c r="K100" s="28"/>
      <c r="L100" s="28"/>
      <c r="M100" s="28"/>
      <c r="N100" s="28"/>
      <c r="O100" s="28"/>
      <c r="P100" s="28"/>
      <c r="Q100" s="40">
        <f t="shared" si="27"/>
        <v>500</v>
      </c>
      <c r="R100" s="24"/>
    </row>
    <row r="101" spans="1:19" ht="15" customHeight="1" x14ac:dyDescent="0.25">
      <c r="B101" t="s">
        <v>8</v>
      </c>
      <c r="D101" s="6">
        <v>100</v>
      </c>
      <c r="E101" s="28">
        <v>100</v>
      </c>
      <c r="F101" s="28">
        <v>100</v>
      </c>
      <c r="G101" s="28">
        <v>100</v>
      </c>
      <c r="H101" s="28">
        <v>100</v>
      </c>
      <c r="I101" s="28">
        <v>100</v>
      </c>
      <c r="J101" s="28">
        <v>100</v>
      </c>
      <c r="K101" s="28">
        <v>100</v>
      </c>
      <c r="L101" s="28">
        <v>100</v>
      </c>
      <c r="M101" s="28">
        <v>100</v>
      </c>
      <c r="N101" s="28">
        <v>100</v>
      </c>
      <c r="O101" s="28">
        <v>100</v>
      </c>
      <c r="P101" s="28"/>
      <c r="Q101" s="40">
        <f t="shared" si="27"/>
        <v>1200</v>
      </c>
      <c r="R101" s="24"/>
    </row>
    <row r="102" spans="1:19" ht="15" customHeight="1" x14ac:dyDescent="0.25">
      <c r="B102" s="15"/>
      <c r="C102" s="48"/>
      <c r="D102" s="16"/>
      <c r="E102" s="26"/>
      <c r="F102" s="26"/>
      <c r="G102" s="27"/>
      <c r="H102" s="27"/>
      <c r="I102" s="27"/>
      <c r="J102" s="27"/>
      <c r="K102" s="27"/>
      <c r="L102" s="27"/>
      <c r="M102" s="27"/>
      <c r="N102" s="27"/>
      <c r="O102" s="27"/>
      <c r="P102" s="23"/>
      <c r="Q102" s="23"/>
      <c r="R102" s="24"/>
    </row>
    <row r="103" spans="1:19" ht="21.75" customHeight="1" thickBot="1" x14ac:dyDescent="0.4">
      <c r="A103" s="21" t="s">
        <v>36</v>
      </c>
      <c r="B103" s="19"/>
      <c r="C103" s="45"/>
      <c r="D103" s="39">
        <f>SUM(D85:D102)</f>
        <v>8112.0051999999996</v>
      </c>
      <c r="E103" s="84">
        <f t="shared" ref="E103:O103" si="28">SUM(E85:E101)</f>
        <v>4062.0052000000001</v>
      </c>
      <c r="F103" s="84">
        <f t="shared" si="28"/>
        <v>4362.0051999999996</v>
      </c>
      <c r="G103" s="84">
        <f t="shared" si="28"/>
        <v>4062.0052000000001</v>
      </c>
      <c r="H103" s="84">
        <f t="shared" si="28"/>
        <v>4362.0051999999996</v>
      </c>
      <c r="I103" s="84">
        <f t="shared" si="28"/>
        <v>4062.0052000000001</v>
      </c>
      <c r="J103" s="84">
        <f t="shared" si="28"/>
        <v>4062.0052000000001</v>
      </c>
      <c r="K103" s="84">
        <f t="shared" si="28"/>
        <v>4362.0051999999996</v>
      </c>
      <c r="L103" s="84">
        <f t="shared" si="28"/>
        <v>4062.0052000000001</v>
      </c>
      <c r="M103" s="84">
        <f t="shared" si="28"/>
        <v>4062.0052000000001</v>
      </c>
      <c r="N103" s="84">
        <f t="shared" si="28"/>
        <v>4362.0051999999996</v>
      </c>
      <c r="O103" s="84">
        <f t="shared" si="28"/>
        <v>5062.0051999999996</v>
      </c>
      <c r="P103" s="85"/>
      <c r="Q103" s="86">
        <f>SUM(D103:O103)</f>
        <v>54994.062399999995</v>
      </c>
      <c r="R103" s="87"/>
      <c r="S103" s="12"/>
    </row>
    <row r="104" spans="1:19" ht="15" customHeight="1" x14ac:dyDescent="0.25">
      <c r="B104" s="15"/>
      <c r="C104" s="46"/>
      <c r="D104" s="31"/>
      <c r="E104" s="88"/>
      <c r="F104" s="88"/>
      <c r="G104" s="89"/>
      <c r="H104" s="89"/>
      <c r="I104" s="89"/>
      <c r="J104" s="89"/>
      <c r="K104" s="89"/>
      <c r="L104" s="89"/>
      <c r="M104" s="89"/>
      <c r="N104" s="89"/>
      <c r="O104" s="89"/>
      <c r="P104" s="90"/>
      <c r="Q104" s="90"/>
      <c r="R104" s="28"/>
      <c r="S104" s="12"/>
    </row>
    <row r="105" spans="1:19" ht="15" customHeight="1" thickBot="1" x14ac:dyDescent="0.4">
      <c r="A105" s="21" t="s">
        <v>37</v>
      </c>
      <c r="B105" s="19"/>
      <c r="C105" s="45"/>
      <c r="D105" s="112">
        <f t="shared" ref="D105:O105" si="29">D82-D103</f>
        <v>-3328.0851999999995</v>
      </c>
      <c r="E105" s="112">
        <f t="shared" si="29"/>
        <v>-109.86919999999964</v>
      </c>
      <c r="F105" s="112">
        <f t="shared" si="29"/>
        <v>-178.86919999999918</v>
      </c>
      <c r="G105" s="112">
        <f t="shared" si="29"/>
        <v>997.7148000000002</v>
      </c>
      <c r="H105" s="112">
        <f t="shared" si="29"/>
        <v>-162.069199999999</v>
      </c>
      <c r="I105" s="112">
        <f t="shared" si="29"/>
        <v>121.13080000000036</v>
      </c>
      <c r="J105" s="112">
        <f t="shared" si="29"/>
        <v>749.91480000000001</v>
      </c>
      <c r="K105" s="112">
        <f t="shared" si="29"/>
        <v>-563.86919999999918</v>
      </c>
      <c r="L105" s="112">
        <f t="shared" si="29"/>
        <v>772.31479999999965</v>
      </c>
      <c r="M105" s="112">
        <f t="shared" si="29"/>
        <v>-357.66919999999982</v>
      </c>
      <c r="N105" s="112">
        <f t="shared" si="29"/>
        <v>-691.26919999999927</v>
      </c>
      <c r="O105" s="112">
        <f t="shared" si="29"/>
        <v>-392.88519999999971</v>
      </c>
      <c r="P105" s="86"/>
      <c r="Q105" s="86">
        <f>SUM(D105:O105)</f>
        <v>-3143.5103999999951</v>
      </c>
      <c r="R105" s="87"/>
      <c r="S105" s="12"/>
    </row>
    <row r="106" spans="1:19" ht="15" customHeight="1" x14ac:dyDescent="0.25">
      <c r="B106" s="15"/>
      <c r="C106" s="46"/>
      <c r="D106" s="31"/>
      <c r="E106" s="32"/>
      <c r="F106" s="32"/>
      <c r="G106" s="33"/>
      <c r="H106" s="33"/>
      <c r="I106" s="33"/>
      <c r="J106" s="33"/>
      <c r="K106" s="33"/>
      <c r="L106" s="33"/>
      <c r="M106" s="33"/>
      <c r="N106" s="33"/>
      <c r="O106" s="33"/>
      <c r="P106" s="34"/>
      <c r="Q106" s="34"/>
      <c r="R106" s="29"/>
      <c r="S106" s="12"/>
    </row>
    <row r="107" spans="1:19" ht="15" customHeight="1" x14ac:dyDescent="0.25">
      <c r="A107" s="1" t="s">
        <v>38</v>
      </c>
      <c r="B107" s="54" t="s">
        <v>63</v>
      </c>
      <c r="C107" s="47" t="s">
        <v>155</v>
      </c>
      <c r="D107" s="31">
        <v>15000</v>
      </c>
      <c r="E107" s="32"/>
      <c r="F107" s="32"/>
      <c r="G107" s="33"/>
      <c r="H107" s="33"/>
      <c r="I107" s="33"/>
      <c r="J107" s="33"/>
      <c r="K107" s="33"/>
      <c r="L107" s="33"/>
      <c r="M107" s="33"/>
      <c r="N107" s="33"/>
      <c r="O107" s="33"/>
      <c r="P107" s="34"/>
      <c r="Q107" s="34">
        <f>SUM(C107:O107)</f>
        <v>15000</v>
      </c>
      <c r="R107" s="29"/>
      <c r="S107" s="12"/>
    </row>
    <row r="108" spans="1:19" ht="15" customHeight="1" x14ac:dyDescent="0.25">
      <c r="B108" s="15"/>
      <c r="C108" s="46"/>
      <c r="D108" s="31"/>
      <c r="E108" s="32"/>
      <c r="F108" s="32"/>
      <c r="G108" s="33"/>
      <c r="H108" s="33"/>
      <c r="I108" s="33"/>
      <c r="J108" s="33"/>
      <c r="K108" s="33"/>
      <c r="L108" s="33"/>
      <c r="M108" s="33"/>
      <c r="N108" s="33"/>
      <c r="O108" s="33"/>
      <c r="P108" s="34"/>
      <c r="Q108" s="34"/>
      <c r="R108" s="29"/>
      <c r="S108" s="12"/>
    </row>
    <row r="109" spans="1:19" ht="15" customHeight="1" x14ac:dyDescent="0.25">
      <c r="A109" s="1" t="s">
        <v>39</v>
      </c>
      <c r="B109" s="22" t="s">
        <v>40</v>
      </c>
      <c r="C109" s="46"/>
      <c r="D109" s="91">
        <f>D105</f>
        <v>-3328.0851999999995</v>
      </c>
      <c r="E109" s="91">
        <f t="shared" ref="E109:O109" si="30">E105</f>
        <v>-109.86919999999964</v>
      </c>
      <c r="F109" s="91">
        <f t="shared" si="30"/>
        <v>-178.86919999999918</v>
      </c>
      <c r="G109" s="91">
        <f t="shared" si="30"/>
        <v>997.7148000000002</v>
      </c>
      <c r="H109" s="91">
        <f t="shared" si="30"/>
        <v>-162.069199999999</v>
      </c>
      <c r="I109" s="91">
        <f t="shared" si="30"/>
        <v>121.13080000000036</v>
      </c>
      <c r="J109" s="91">
        <f t="shared" si="30"/>
        <v>749.91480000000001</v>
      </c>
      <c r="K109" s="91">
        <f t="shared" si="30"/>
        <v>-563.86919999999918</v>
      </c>
      <c r="L109" s="91">
        <f t="shared" si="30"/>
        <v>772.31479999999965</v>
      </c>
      <c r="M109" s="91">
        <f t="shared" si="30"/>
        <v>-357.66919999999982</v>
      </c>
      <c r="N109" s="91">
        <f t="shared" si="30"/>
        <v>-691.26919999999927</v>
      </c>
      <c r="O109" s="91">
        <f t="shared" si="30"/>
        <v>-392.88519999999971</v>
      </c>
      <c r="P109" s="90"/>
      <c r="Q109" s="90">
        <f>SUM(D109:O109)</f>
        <v>-3143.5103999999951</v>
      </c>
      <c r="R109" s="29"/>
      <c r="S109" s="12"/>
    </row>
    <row r="110" spans="1:19" ht="15" customHeight="1" x14ac:dyDescent="0.25">
      <c r="B110" s="22"/>
      <c r="C110" s="46"/>
      <c r="D110" s="91"/>
      <c r="E110" s="92"/>
      <c r="F110" s="92"/>
      <c r="G110" s="93"/>
      <c r="H110" s="93"/>
      <c r="I110" s="93"/>
      <c r="J110" s="93"/>
      <c r="K110" s="93"/>
      <c r="L110" s="93"/>
      <c r="M110" s="93"/>
      <c r="N110" s="93"/>
      <c r="O110" s="93"/>
      <c r="P110" s="90"/>
      <c r="Q110" s="90"/>
      <c r="R110" s="29"/>
      <c r="S110" s="12"/>
    </row>
    <row r="111" spans="1:19" ht="15" customHeight="1" x14ac:dyDescent="0.25">
      <c r="B111" s="22" t="s">
        <v>41</v>
      </c>
      <c r="C111" s="46"/>
      <c r="D111" s="91">
        <f>D105+D107</f>
        <v>11671.9148</v>
      </c>
      <c r="E111" s="91">
        <f t="shared" ref="E111:O111" si="31">E105+E107</f>
        <v>-109.86919999999964</v>
      </c>
      <c r="F111" s="91">
        <f t="shared" si="31"/>
        <v>-178.86919999999918</v>
      </c>
      <c r="G111" s="91">
        <f t="shared" si="31"/>
        <v>997.7148000000002</v>
      </c>
      <c r="H111" s="91">
        <f t="shared" si="31"/>
        <v>-162.069199999999</v>
      </c>
      <c r="I111" s="91">
        <f t="shared" si="31"/>
        <v>121.13080000000036</v>
      </c>
      <c r="J111" s="91">
        <f t="shared" si="31"/>
        <v>749.91480000000001</v>
      </c>
      <c r="K111" s="91">
        <f t="shared" si="31"/>
        <v>-563.86919999999918</v>
      </c>
      <c r="L111" s="91">
        <f t="shared" si="31"/>
        <v>772.31479999999965</v>
      </c>
      <c r="M111" s="91">
        <f t="shared" si="31"/>
        <v>-357.66919999999982</v>
      </c>
      <c r="N111" s="91">
        <f t="shared" si="31"/>
        <v>-691.26919999999927</v>
      </c>
      <c r="O111" s="91">
        <f t="shared" si="31"/>
        <v>-392.88519999999971</v>
      </c>
      <c r="P111" s="90"/>
      <c r="Q111" s="90">
        <f>SUM(D111:O111)</f>
        <v>11856.489600000008</v>
      </c>
      <c r="R111" s="29"/>
      <c r="S111" s="12"/>
    </row>
    <row r="112" spans="1:19" x14ac:dyDescent="0.25">
      <c r="D112" s="6"/>
      <c r="E112" s="28"/>
      <c r="F112" s="28"/>
      <c r="G112" s="28"/>
      <c r="H112" s="28"/>
      <c r="I112" s="28"/>
      <c r="J112" s="28"/>
      <c r="K112" s="28"/>
      <c r="L112" s="28"/>
      <c r="M112" s="28"/>
      <c r="N112" s="28"/>
      <c r="O112" s="28"/>
      <c r="P112" s="28"/>
      <c r="Q112" s="24"/>
      <c r="R112" s="24"/>
    </row>
    <row r="113" spans="4:18" x14ac:dyDescent="0.25">
      <c r="D113" s="6"/>
      <c r="E113" s="28"/>
      <c r="F113" s="28"/>
      <c r="G113" s="28"/>
      <c r="H113" s="28"/>
      <c r="I113" s="28"/>
      <c r="J113" s="28"/>
      <c r="K113" s="28"/>
      <c r="L113" s="28"/>
      <c r="M113" s="28"/>
      <c r="N113" s="28"/>
      <c r="O113" s="28"/>
      <c r="P113" s="28"/>
      <c r="Q113" s="24"/>
      <c r="R113" s="24"/>
    </row>
    <row r="114" spans="4:18" x14ac:dyDescent="0.25">
      <c r="D114" s="6"/>
      <c r="E114" s="28"/>
      <c r="F114" s="28"/>
      <c r="G114" s="28"/>
      <c r="H114" s="28"/>
      <c r="I114" s="28"/>
      <c r="J114" s="28"/>
      <c r="K114" s="28"/>
      <c r="L114" s="28"/>
      <c r="M114" s="28"/>
      <c r="N114" s="28"/>
      <c r="O114" s="28"/>
      <c r="P114" s="28"/>
      <c r="Q114" s="24"/>
      <c r="R114" s="24"/>
    </row>
    <row r="115" spans="4:18" x14ac:dyDescent="0.25">
      <c r="D115" s="6"/>
      <c r="E115" s="28"/>
      <c r="F115" s="28"/>
      <c r="G115" s="28"/>
      <c r="H115" s="28"/>
      <c r="I115" s="28"/>
      <c r="J115" s="28"/>
      <c r="K115" s="28"/>
      <c r="L115" s="28"/>
      <c r="M115" s="28"/>
      <c r="N115" s="28"/>
      <c r="O115" s="28"/>
      <c r="P115" s="28"/>
      <c r="Q115" s="24"/>
      <c r="R115" s="24"/>
    </row>
    <row r="116" spans="4:18" x14ac:dyDescent="0.25">
      <c r="D116" s="6"/>
      <c r="E116" s="28"/>
      <c r="F116" s="28"/>
      <c r="G116" s="28"/>
      <c r="H116" s="28"/>
      <c r="I116" s="28"/>
      <c r="J116" s="28"/>
      <c r="K116" s="28"/>
      <c r="L116" s="28"/>
      <c r="M116" s="28"/>
      <c r="N116" s="28"/>
      <c r="O116" s="28"/>
      <c r="P116" s="28"/>
      <c r="Q116" s="24"/>
      <c r="R116" s="24"/>
    </row>
    <row r="117" spans="4:18" x14ac:dyDescent="0.25">
      <c r="D117" s="6"/>
      <c r="E117" s="28"/>
      <c r="F117" s="28"/>
      <c r="G117" s="28"/>
      <c r="H117" s="28"/>
      <c r="I117" s="28"/>
      <c r="J117" s="28"/>
      <c r="K117" s="28"/>
      <c r="L117" s="28"/>
      <c r="M117" s="28"/>
      <c r="N117" s="28"/>
      <c r="O117" s="28"/>
      <c r="P117" s="28"/>
      <c r="Q117" s="24"/>
      <c r="R117" s="24"/>
    </row>
    <row r="118" spans="4:18" x14ac:dyDescent="0.25">
      <c r="D118" s="6"/>
      <c r="E118" s="6"/>
      <c r="F118" s="6"/>
      <c r="G118" s="6"/>
      <c r="H118" s="6"/>
      <c r="I118" s="6"/>
      <c r="J118" s="6"/>
      <c r="K118" s="6"/>
      <c r="L118" s="6"/>
      <c r="M118" s="6"/>
      <c r="N118" s="6"/>
      <c r="O118" s="6"/>
      <c r="P118" s="6"/>
    </row>
  </sheetData>
  <conditionalFormatting sqref="Q109:Q113">
    <cfRule type="cellIs" dxfId="7" priority="1" operator="lessThan">
      <formula>0</formula>
    </cfRule>
    <cfRule type="cellIs" dxfId="6" priority="2" operator="greater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topLeftCell="B7" zoomScale="80" zoomScaleNormal="80" zoomScaleSheetLayoutView="100" workbookViewId="0">
      <selection activeCell="D16" sqref="D16:O16"/>
    </sheetView>
  </sheetViews>
  <sheetFormatPr defaultRowHeight="15" x14ac:dyDescent="0.25"/>
  <cols>
    <col min="1" max="1" width="41.7109375" customWidth="1"/>
    <col min="2" max="2" width="42.7109375" customWidth="1"/>
    <col min="3" max="3" width="39.7109375" style="37" customWidth="1"/>
    <col min="4" max="15" width="12.7109375" customWidth="1"/>
    <col min="16" max="16" width="12.7109375" style="1" customWidth="1"/>
    <col min="17" max="17" width="14.28515625" customWidth="1"/>
  </cols>
  <sheetData>
    <row r="1" spans="1:18" ht="23.25" x14ac:dyDescent="0.35">
      <c r="A1" s="10" t="s">
        <v>156</v>
      </c>
      <c r="B1" s="5"/>
      <c r="C1" s="42"/>
    </row>
    <row r="2" spans="1:18" ht="23.25" x14ac:dyDescent="0.35">
      <c r="A2" s="10"/>
      <c r="B2" s="5"/>
      <c r="C2" s="42"/>
      <c r="F2" t="s">
        <v>42</v>
      </c>
    </row>
    <row r="3" spans="1:18" s="1" customFormat="1" ht="15" customHeight="1" x14ac:dyDescent="0.35">
      <c r="A3" s="10"/>
      <c r="B3" s="1" t="s">
        <v>21</v>
      </c>
      <c r="C3" s="55" t="s">
        <v>5</v>
      </c>
      <c r="D3" s="41">
        <v>2025</v>
      </c>
      <c r="E3" s="15"/>
      <c r="F3" s="23"/>
      <c r="G3" s="23"/>
      <c r="H3" s="23"/>
      <c r="I3" s="23"/>
      <c r="J3" s="23"/>
      <c r="K3" s="23"/>
      <c r="L3" s="23"/>
      <c r="M3" s="23"/>
      <c r="N3" s="23"/>
      <c r="O3" s="23"/>
      <c r="P3" s="23"/>
      <c r="Q3" s="25"/>
      <c r="R3" s="25"/>
    </row>
    <row r="4" spans="1:18" s="1" customFormat="1" ht="15" customHeight="1" x14ac:dyDescent="0.35">
      <c r="A4" s="10"/>
      <c r="B4"/>
      <c r="C4" s="37"/>
      <c r="D4" s="1" t="s">
        <v>9</v>
      </c>
      <c r="E4" s="15" t="s">
        <v>10</v>
      </c>
      <c r="F4" s="23" t="s">
        <v>11</v>
      </c>
      <c r="G4" s="23" t="s">
        <v>12</v>
      </c>
      <c r="H4" s="23" t="s">
        <v>13</v>
      </c>
      <c r="I4" s="23" t="s">
        <v>14</v>
      </c>
      <c r="J4" s="23" t="s">
        <v>15</v>
      </c>
      <c r="K4" s="23" t="s">
        <v>16</v>
      </c>
      <c r="L4" s="23" t="s">
        <v>17</v>
      </c>
      <c r="M4" s="23" t="s">
        <v>18</v>
      </c>
      <c r="N4" s="23" t="s">
        <v>19</v>
      </c>
      <c r="O4" s="23" t="s">
        <v>20</v>
      </c>
      <c r="P4" s="23"/>
      <c r="Q4" s="25" t="s">
        <v>45</v>
      </c>
      <c r="R4" s="25"/>
    </row>
    <row r="5" spans="1:18" s="1" customFormat="1" ht="15" customHeight="1" x14ac:dyDescent="0.35">
      <c r="A5" s="10"/>
      <c r="B5" t="s">
        <v>34</v>
      </c>
      <c r="C5" s="37"/>
      <c r="D5" s="14">
        <v>5</v>
      </c>
      <c r="E5" s="16">
        <v>4</v>
      </c>
      <c r="F5" s="26">
        <v>4</v>
      </c>
      <c r="G5" s="27">
        <v>5</v>
      </c>
      <c r="H5" s="27">
        <v>4</v>
      </c>
      <c r="I5" s="27">
        <v>4</v>
      </c>
      <c r="J5" s="27">
        <v>5</v>
      </c>
      <c r="K5" s="27">
        <v>4</v>
      </c>
      <c r="L5" s="27">
        <v>5</v>
      </c>
      <c r="M5" s="27">
        <v>4</v>
      </c>
      <c r="N5" s="27">
        <v>4</v>
      </c>
      <c r="O5" s="27">
        <v>5</v>
      </c>
      <c r="P5" s="23"/>
      <c r="Q5" s="25"/>
      <c r="R5" s="25"/>
    </row>
    <row r="6" spans="1:18" s="1" customFormat="1" ht="15" customHeight="1" x14ac:dyDescent="0.25">
      <c r="A6"/>
      <c r="B6" s="20" t="s">
        <v>43</v>
      </c>
      <c r="C6" s="37" t="s">
        <v>44</v>
      </c>
      <c r="D6" s="14">
        <f>(12*7)*D5</f>
        <v>420</v>
      </c>
      <c r="E6" s="14">
        <f t="shared" ref="E6:O6" si="0">(12*7)*E5</f>
        <v>336</v>
      </c>
      <c r="F6" s="14">
        <f t="shared" si="0"/>
        <v>336</v>
      </c>
      <c r="G6" s="14">
        <f t="shared" si="0"/>
        <v>420</v>
      </c>
      <c r="H6" s="14">
        <f t="shared" si="0"/>
        <v>336</v>
      </c>
      <c r="I6" s="14">
        <f t="shared" si="0"/>
        <v>336</v>
      </c>
      <c r="J6" s="14">
        <f t="shared" si="0"/>
        <v>420</v>
      </c>
      <c r="K6" s="14">
        <f t="shared" si="0"/>
        <v>336</v>
      </c>
      <c r="L6" s="14">
        <f t="shared" si="0"/>
        <v>420</v>
      </c>
      <c r="M6" s="14">
        <f t="shared" si="0"/>
        <v>336</v>
      </c>
      <c r="N6" s="14">
        <f t="shared" si="0"/>
        <v>336</v>
      </c>
      <c r="O6" s="14">
        <f t="shared" si="0"/>
        <v>420</v>
      </c>
      <c r="P6" s="23"/>
      <c r="Q6" s="25"/>
      <c r="R6" s="25"/>
    </row>
    <row r="7" spans="1:18" s="1" customFormat="1" ht="15" customHeight="1" x14ac:dyDescent="0.25">
      <c r="A7"/>
      <c r="B7"/>
      <c r="C7" s="37"/>
      <c r="D7" s="14"/>
      <c r="E7" s="16"/>
      <c r="F7" s="26"/>
      <c r="G7" s="27"/>
      <c r="H7" s="27"/>
      <c r="I7" s="27"/>
      <c r="J7" s="27"/>
      <c r="K7" s="27"/>
      <c r="L7" s="27"/>
      <c r="M7" s="27"/>
      <c r="N7" s="27"/>
      <c r="O7" s="27"/>
      <c r="P7" s="23"/>
      <c r="Q7" s="25"/>
      <c r="R7" s="25"/>
    </row>
    <row r="8" spans="1:18" s="1" customFormat="1" ht="15" customHeight="1" x14ac:dyDescent="0.25">
      <c r="A8" s="18" t="s">
        <v>51</v>
      </c>
      <c r="B8" s="20"/>
      <c r="C8" s="37"/>
      <c r="D8" s="14"/>
      <c r="E8" s="16"/>
      <c r="F8" s="26"/>
      <c r="G8" s="27"/>
      <c r="H8" s="27"/>
      <c r="I8" s="27"/>
      <c r="J8" s="27"/>
      <c r="K8" s="27"/>
      <c r="L8" s="27"/>
      <c r="M8" s="27"/>
      <c r="N8" s="27"/>
      <c r="O8" s="27"/>
      <c r="P8" s="23"/>
      <c r="Q8" s="25"/>
      <c r="R8" s="25"/>
    </row>
    <row r="9" spans="1:18" s="1" customFormat="1" ht="60" x14ac:dyDescent="0.25">
      <c r="A9" s="77" t="s">
        <v>77</v>
      </c>
      <c r="B9" s="94" t="s">
        <v>109</v>
      </c>
      <c r="C9" s="95" t="s">
        <v>143</v>
      </c>
      <c r="D9" s="97">
        <f>(9*0.7)+(15*0.3)</f>
        <v>10.8</v>
      </c>
      <c r="E9" s="97">
        <f t="shared" ref="E9:O9" si="1">(9*0.7)+(15*0.3)</f>
        <v>10.8</v>
      </c>
      <c r="F9" s="97">
        <f t="shared" si="1"/>
        <v>10.8</v>
      </c>
      <c r="G9" s="97">
        <f t="shared" si="1"/>
        <v>10.8</v>
      </c>
      <c r="H9" s="97">
        <f t="shared" si="1"/>
        <v>10.8</v>
      </c>
      <c r="I9" s="97">
        <f t="shared" si="1"/>
        <v>10.8</v>
      </c>
      <c r="J9" s="97">
        <f t="shared" si="1"/>
        <v>10.8</v>
      </c>
      <c r="K9" s="97">
        <f t="shared" si="1"/>
        <v>10.8</v>
      </c>
      <c r="L9" s="97">
        <f t="shared" si="1"/>
        <v>10.8</v>
      </c>
      <c r="M9" s="97">
        <f t="shared" si="1"/>
        <v>10.8</v>
      </c>
      <c r="N9" s="97">
        <f t="shared" si="1"/>
        <v>10.8</v>
      </c>
      <c r="O9" s="97">
        <f t="shared" si="1"/>
        <v>10.8</v>
      </c>
      <c r="P9" s="23"/>
      <c r="Q9" s="25"/>
      <c r="R9" s="25"/>
    </row>
    <row r="10" spans="1:18" s="1" customFormat="1" ht="15.75" x14ac:dyDescent="0.25">
      <c r="A10" s="77"/>
      <c r="B10" s="94" t="s">
        <v>110</v>
      </c>
      <c r="C10" s="96" t="s">
        <v>158</v>
      </c>
      <c r="D10" s="111">
        <v>0.2</v>
      </c>
      <c r="E10" s="111">
        <v>0.2</v>
      </c>
      <c r="F10" s="111">
        <v>0.2</v>
      </c>
      <c r="G10" s="111">
        <v>0.2</v>
      </c>
      <c r="H10" s="111">
        <v>0.2</v>
      </c>
      <c r="I10" s="111">
        <v>0.2</v>
      </c>
      <c r="J10" s="111">
        <v>0.2</v>
      </c>
      <c r="K10" s="111">
        <v>0.2</v>
      </c>
      <c r="L10" s="111">
        <v>0.2</v>
      </c>
      <c r="M10" s="111">
        <v>0.2</v>
      </c>
      <c r="N10" s="111">
        <v>0.2</v>
      </c>
      <c r="O10" s="111">
        <v>0.2</v>
      </c>
      <c r="P10" s="23"/>
      <c r="Q10" s="25"/>
      <c r="R10" s="25"/>
    </row>
    <row r="11" spans="1:18" s="1" customFormat="1" ht="15.75" x14ac:dyDescent="0.25">
      <c r="A11" s="18"/>
      <c r="B11" s="94"/>
      <c r="C11" s="95"/>
      <c r="D11" s="14"/>
      <c r="E11" s="16"/>
      <c r="F11" s="26"/>
      <c r="G11" s="27"/>
      <c r="H11" s="27"/>
      <c r="I11" s="27"/>
      <c r="J11" s="27"/>
      <c r="K11" s="27"/>
      <c r="L11" s="27"/>
      <c r="M11" s="27"/>
      <c r="N11" s="27"/>
      <c r="O11" s="27"/>
      <c r="P11" s="23"/>
      <c r="Q11" s="25"/>
      <c r="R11" s="25"/>
    </row>
    <row r="12" spans="1:18" s="1" customFormat="1" ht="75" x14ac:dyDescent="0.25">
      <c r="A12" s="18"/>
      <c r="B12" s="94" t="s">
        <v>111</v>
      </c>
      <c r="C12" s="95" t="s">
        <v>144</v>
      </c>
      <c r="D12" s="97">
        <f>(9*0.7)+(15*0.3)</f>
        <v>10.8</v>
      </c>
      <c r="E12" s="97">
        <f t="shared" ref="E12:O12" si="2">(9*0.7)+(15*0.3)</f>
        <v>10.8</v>
      </c>
      <c r="F12" s="97">
        <f t="shared" si="2"/>
        <v>10.8</v>
      </c>
      <c r="G12" s="97">
        <f t="shared" si="2"/>
        <v>10.8</v>
      </c>
      <c r="H12" s="97">
        <f t="shared" si="2"/>
        <v>10.8</v>
      </c>
      <c r="I12" s="97">
        <f t="shared" si="2"/>
        <v>10.8</v>
      </c>
      <c r="J12" s="97">
        <f t="shared" si="2"/>
        <v>10.8</v>
      </c>
      <c r="K12" s="97">
        <f t="shared" si="2"/>
        <v>10.8</v>
      </c>
      <c r="L12" s="97">
        <f t="shared" si="2"/>
        <v>10.8</v>
      </c>
      <c r="M12" s="97">
        <f t="shared" si="2"/>
        <v>10.8</v>
      </c>
      <c r="N12" s="97">
        <f t="shared" si="2"/>
        <v>10.8</v>
      </c>
      <c r="O12" s="97">
        <f t="shared" si="2"/>
        <v>10.8</v>
      </c>
      <c r="P12" s="23"/>
      <c r="Q12" s="25"/>
      <c r="R12" s="25"/>
    </row>
    <row r="13" spans="1:18" s="1" customFormat="1" ht="34.5" customHeight="1" x14ac:dyDescent="0.25">
      <c r="A13" s="18"/>
      <c r="B13" s="94" t="s">
        <v>112</v>
      </c>
      <c r="C13" s="96" t="s">
        <v>158</v>
      </c>
      <c r="D13" s="111">
        <v>0.2</v>
      </c>
      <c r="E13" s="111">
        <v>0.2</v>
      </c>
      <c r="F13" s="111">
        <v>0.2</v>
      </c>
      <c r="G13" s="111">
        <v>0.2</v>
      </c>
      <c r="H13" s="111">
        <v>0.2</v>
      </c>
      <c r="I13" s="111">
        <v>0.2</v>
      </c>
      <c r="J13" s="111">
        <v>0.2</v>
      </c>
      <c r="K13" s="111">
        <v>0.2</v>
      </c>
      <c r="L13" s="111">
        <v>0.2</v>
      </c>
      <c r="M13" s="111">
        <v>0.2</v>
      </c>
      <c r="N13" s="111">
        <v>0.2</v>
      </c>
      <c r="O13" s="111">
        <v>0.2</v>
      </c>
      <c r="P13" s="23"/>
      <c r="Q13" s="25"/>
      <c r="R13" s="25"/>
    </row>
    <row r="14" spans="1:18" s="1" customFormat="1" ht="15.75" x14ac:dyDescent="0.25">
      <c r="A14" s="18"/>
      <c r="B14" s="94"/>
      <c r="C14" s="95"/>
      <c r="D14" s="14"/>
      <c r="E14" s="16"/>
      <c r="F14" s="26"/>
      <c r="G14" s="27"/>
      <c r="H14" s="27"/>
      <c r="I14" s="27"/>
      <c r="J14" s="27"/>
      <c r="K14" s="27"/>
      <c r="L14" s="27"/>
      <c r="M14" s="27"/>
      <c r="N14" s="27"/>
      <c r="O14" s="27"/>
      <c r="P14" s="23"/>
      <c r="Q14" s="25"/>
      <c r="R14" s="25"/>
    </row>
    <row r="15" spans="1:18" s="1" customFormat="1" ht="105" x14ac:dyDescent="0.25">
      <c r="A15" s="18"/>
      <c r="B15" s="94" t="s">
        <v>113</v>
      </c>
      <c r="C15" s="95" t="s">
        <v>145</v>
      </c>
      <c r="D15" s="97">
        <f>(10*0.7)+(16*0.3)</f>
        <v>11.8</v>
      </c>
      <c r="E15" s="97">
        <f t="shared" ref="E15:O15" si="3">(10*0.7)+(16*0.3)</f>
        <v>11.8</v>
      </c>
      <c r="F15" s="97">
        <f t="shared" si="3"/>
        <v>11.8</v>
      </c>
      <c r="G15" s="97">
        <f t="shared" si="3"/>
        <v>11.8</v>
      </c>
      <c r="H15" s="97">
        <f t="shared" si="3"/>
        <v>11.8</v>
      </c>
      <c r="I15" s="97">
        <f t="shared" si="3"/>
        <v>11.8</v>
      </c>
      <c r="J15" s="97">
        <f t="shared" si="3"/>
        <v>11.8</v>
      </c>
      <c r="K15" s="97">
        <f t="shared" si="3"/>
        <v>11.8</v>
      </c>
      <c r="L15" s="97">
        <f t="shared" si="3"/>
        <v>11.8</v>
      </c>
      <c r="M15" s="97">
        <f t="shared" si="3"/>
        <v>11.8</v>
      </c>
      <c r="N15" s="97">
        <f t="shared" si="3"/>
        <v>11.8</v>
      </c>
      <c r="O15" s="97">
        <f t="shared" si="3"/>
        <v>11.8</v>
      </c>
      <c r="P15" s="23"/>
      <c r="Q15" s="25"/>
      <c r="R15" s="25"/>
    </row>
    <row r="16" spans="1:18" s="1" customFormat="1" ht="30" x14ac:dyDescent="0.25">
      <c r="A16" s="18"/>
      <c r="B16" s="94" t="s">
        <v>114</v>
      </c>
      <c r="C16" s="96" t="s">
        <v>160</v>
      </c>
      <c r="D16" s="111">
        <v>0.15</v>
      </c>
      <c r="E16" s="111">
        <v>0.15</v>
      </c>
      <c r="F16" s="111">
        <v>0.15</v>
      </c>
      <c r="G16" s="111">
        <v>0.15</v>
      </c>
      <c r="H16" s="111">
        <v>0.15</v>
      </c>
      <c r="I16" s="111">
        <v>0.15</v>
      </c>
      <c r="J16" s="111">
        <v>0.15</v>
      </c>
      <c r="K16" s="111">
        <v>0.15</v>
      </c>
      <c r="L16" s="111">
        <v>0.15</v>
      </c>
      <c r="M16" s="111">
        <v>0.15</v>
      </c>
      <c r="N16" s="111">
        <v>0.15</v>
      </c>
      <c r="O16" s="111">
        <v>0.15</v>
      </c>
      <c r="P16" s="23"/>
      <c r="Q16" s="25"/>
      <c r="R16" s="25"/>
    </row>
    <row r="17" spans="1:18" s="1" customFormat="1" ht="15.75" x14ac:dyDescent="0.25">
      <c r="A17" s="18"/>
      <c r="B17" s="94"/>
      <c r="C17" s="95"/>
      <c r="D17" s="14"/>
      <c r="E17" s="16"/>
      <c r="F17" s="26"/>
      <c r="G17" s="27"/>
      <c r="H17" s="27"/>
      <c r="I17" s="27"/>
      <c r="J17" s="27"/>
      <c r="K17" s="27"/>
      <c r="L17" s="27"/>
      <c r="M17" s="27"/>
      <c r="N17" s="27"/>
      <c r="O17" s="27"/>
      <c r="P17" s="23"/>
      <c r="Q17" s="25"/>
      <c r="R17" s="25"/>
    </row>
    <row r="18" spans="1:18" s="1" customFormat="1" ht="16.5" thickBot="1" x14ac:dyDescent="0.3">
      <c r="A18" s="18"/>
      <c r="B18" s="72" t="s">
        <v>64</v>
      </c>
      <c r="C18" s="51"/>
      <c r="D18" s="73">
        <f>((D6*D10)*D9)+((D6*D13)*D12)+((D6*D16)*D15)</f>
        <v>2557.8000000000002</v>
      </c>
      <c r="E18" s="73">
        <f t="shared" ref="E18:O18" si="4">((E6*E10)*E9)+((E6*E13)*E12)+((E6*E16)*E15)</f>
        <v>2046.2400000000002</v>
      </c>
      <c r="F18" s="73">
        <f t="shared" si="4"/>
        <v>2046.2400000000002</v>
      </c>
      <c r="G18" s="73">
        <f t="shared" si="4"/>
        <v>2557.8000000000002</v>
      </c>
      <c r="H18" s="73">
        <f t="shared" si="4"/>
        <v>2046.2400000000002</v>
      </c>
      <c r="I18" s="73">
        <f t="shared" si="4"/>
        <v>2046.2400000000002</v>
      </c>
      <c r="J18" s="73">
        <f t="shared" si="4"/>
        <v>2557.8000000000002</v>
      </c>
      <c r="K18" s="73">
        <f t="shared" si="4"/>
        <v>2046.2400000000002</v>
      </c>
      <c r="L18" s="73">
        <f t="shared" si="4"/>
        <v>2557.8000000000002</v>
      </c>
      <c r="M18" s="73">
        <f t="shared" si="4"/>
        <v>2046.2400000000002</v>
      </c>
      <c r="N18" s="73">
        <f t="shared" si="4"/>
        <v>2046.2400000000002</v>
      </c>
      <c r="O18" s="73">
        <f t="shared" si="4"/>
        <v>2557.8000000000002</v>
      </c>
      <c r="P18" s="71"/>
      <c r="Q18" s="71">
        <f>SUM(D18:O18)</f>
        <v>27112.680000000004</v>
      </c>
      <c r="R18" s="25"/>
    </row>
    <row r="19" spans="1:18" s="1" customFormat="1" ht="15.75" x14ac:dyDescent="0.25">
      <c r="A19" s="18"/>
      <c r="B19" s="94"/>
      <c r="C19" s="95"/>
      <c r="D19" s="14"/>
      <c r="E19" s="16"/>
      <c r="F19" s="26"/>
      <c r="G19" s="27"/>
      <c r="H19" s="27"/>
      <c r="I19" s="27"/>
      <c r="J19" s="27"/>
      <c r="K19" s="27"/>
      <c r="L19" s="27"/>
      <c r="M19" s="27"/>
      <c r="N19" s="27"/>
      <c r="O19" s="27"/>
      <c r="P19" s="23"/>
      <c r="Q19" s="25"/>
      <c r="R19" s="25"/>
    </row>
    <row r="20" spans="1:18" s="1" customFormat="1" ht="60" x14ac:dyDescent="0.25">
      <c r="A20" s="99" t="s">
        <v>78</v>
      </c>
      <c r="B20" s="20" t="s">
        <v>116</v>
      </c>
      <c r="C20" s="37" t="s">
        <v>161</v>
      </c>
      <c r="D20" s="97">
        <v>100</v>
      </c>
      <c r="E20" s="97">
        <v>100</v>
      </c>
      <c r="F20" s="97">
        <v>100</v>
      </c>
      <c r="G20" s="97">
        <v>100</v>
      </c>
      <c r="H20" s="97">
        <v>100</v>
      </c>
      <c r="I20" s="97">
        <v>100</v>
      </c>
      <c r="J20" s="97">
        <v>100</v>
      </c>
      <c r="K20" s="97">
        <v>100</v>
      </c>
      <c r="L20" s="97">
        <v>100</v>
      </c>
      <c r="M20" s="97">
        <v>100</v>
      </c>
      <c r="N20" s="97">
        <v>100</v>
      </c>
      <c r="O20" s="97">
        <v>100</v>
      </c>
      <c r="P20" s="23"/>
      <c r="Q20" s="25"/>
      <c r="R20" s="25"/>
    </row>
    <row r="21" spans="1:18" s="1" customFormat="1" ht="15.75" x14ac:dyDescent="0.25">
      <c r="A21" s="18"/>
      <c r="B21" s="20"/>
      <c r="C21" s="37"/>
      <c r="D21" s="14"/>
      <c r="E21" s="16"/>
      <c r="F21" s="26"/>
      <c r="G21" s="27"/>
      <c r="H21" s="27"/>
      <c r="I21" s="27"/>
      <c r="J21" s="27"/>
      <c r="K21" s="27"/>
      <c r="L21" s="27"/>
      <c r="M21" s="27"/>
      <c r="N21" s="27"/>
      <c r="O21" s="27"/>
      <c r="P21" s="23"/>
      <c r="Q21" s="25"/>
      <c r="R21" s="25"/>
    </row>
    <row r="22" spans="1:18" s="1" customFormat="1" ht="16.5" thickBot="1" x14ac:dyDescent="0.3">
      <c r="A22" s="18"/>
      <c r="B22" s="72" t="s">
        <v>65</v>
      </c>
      <c r="C22" s="98" t="s">
        <v>117</v>
      </c>
      <c r="D22" s="73">
        <f>D20</f>
        <v>100</v>
      </c>
      <c r="E22" s="73">
        <f t="shared" ref="E22:O22" si="5">E20</f>
        <v>100</v>
      </c>
      <c r="F22" s="73">
        <f t="shared" si="5"/>
        <v>100</v>
      </c>
      <c r="G22" s="73">
        <f t="shared" si="5"/>
        <v>100</v>
      </c>
      <c r="H22" s="73">
        <f t="shared" si="5"/>
        <v>100</v>
      </c>
      <c r="I22" s="73">
        <f t="shared" si="5"/>
        <v>100</v>
      </c>
      <c r="J22" s="73">
        <f t="shared" si="5"/>
        <v>100</v>
      </c>
      <c r="K22" s="73">
        <f t="shared" si="5"/>
        <v>100</v>
      </c>
      <c r="L22" s="73">
        <f t="shared" si="5"/>
        <v>100</v>
      </c>
      <c r="M22" s="73">
        <f t="shared" si="5"/>
        <v>100</v>
      </c>
      <c r="N22" s="73">
        <f t="shared" si="5"/>
        <v>100</v>
      </c>
      <c r="O22" s="73">
        <f t="shared" si="5"/>
        <v>100</v>
      </c>
      <c r="P22" s="71"/>
      <c r="Q22" s="71">
        <f>SUM(D22:O22)</f>
        <v>1200</v>
      </c>
      <c r="R22" s="25"/>
    </row>
    <row r="23" spans="1:18" s="1" customFormat="1" ht="15" customHeight="1" x14ac:dyDescent="0.25">
      <c r="A23" s="18"/>
      <c r="B23"/>
      <c r="C23" s="37"/>
      <c r="D23" s="14"/>
      <c r="E23" s="16"/>
      <c r="F23" s="26"/>
      <c r="G23" s="27"/>
      <c r="H23" s="27"/>
      <c r="I23" s="27"/>
      <c r="J23" s="27"/>
      <c r="K23" s="27"/>
      <c r="L23" s="27"/>
      <c r="M23" s="27"/>
      <c r="N23" s="27"/>
      <c r="O23" s="27"/>
      <c r="P23" s="23"/>
      <c r="Q23" s="25"/>
      <c r="R23" s="25"/>
    </row>
    <row r="24" spans="1:18" s="1" customFormat="1" ht="135" x14ac:dyDescent="0.25">
      <c r="A24" s="99" t="s">
        <v>79</v>
      </c>
      <c r="B24" t="s">
        <v>118</v>
      </c>
      <c r="C24" s="37" t="s">
        <v>146</v>
      </c>
      <c r="D24" s="97">
        <f>(12*0.8)+(18*0.2)</f>
        <v>13.200000000000001</v>
      </c>
      <c r="E24" s="97">
        <f t="shared" ref="E24:O24" si="6">(12*0.8)+(18*0.2)</f>
        <v>13.200000000000001</v>
      </c>
      <c r="F24" s="97">
        <f t="shared" si="6"/>
        <v>13.200000000000001</v>
      </c>
      <c r="G24" s="97">
        <f t="shared" si="6"/>
        <v>13.200000000000001</v>
      </c>
      <c r="H24" s="97">
        <f t="shared" si="6"/>
        <v>13.200000000000001</v>
      </c>
      <c r="I24" s="97">
        <f t="shared" si="6"/>
        <v>13.200000000000001</v>
      </c>
      <c r="J24" s="97">
        <f t="shared" si="6"/>
        <v>13.200000000000001</v>
      </c>
      <c r="K24" s="97">
        <f t="shared" si="6"/>
        <v>13.200000000000001</v>
      </c>
      <c r="L24" s="97">
        <f t="shared" si="6"/>
        <v>13.200000000000001</v>
      </c>
      <c r="M24" s="97">
        <f t="shared" si="6"/>
        <v>13.200000000000001</v>
      </c>
      <c r="N24" s="97">
        <f t="shared" si="6"/>
        <v>13.200000000000001</v>
      </c>
      <c r="O24" s="97">
        <f t="shared" si="6"/>
        <v>13.200000000000001</v>
      </c>
      <c r="P24" s="23"/>
      <c r="Q24" s="25"/>
      <c r="R24" s="25"/>
    </row>
    <row r="25" spans="1:18" s="1" customFormat="1" ht="15.75" x14ac:dyDescent="0.25">
      <c r="A25" s="18"/>
      <c r="B25" s="94" t="s">
        <v>119</v>
      </c>
      <c r="C25" s="96" t="s">
        <v>162</v>
      </c>
      <c r="D25" s="111">
        <v>0.3</v>
      </c>
      <c r="E25" s="111">
        <v>0.3</v>
      </c>
      <c r="F25" s="111">
        <v>0.3</v>
      </c>
      <c r="G25" s="111">
        <v>0.3</v>
      </c>
      <c r="H25" s="111">
        <v>0.3</v>
      </c>
      <c r="I25" s="111">
        <v>0.3</v>
      </c>
      <c r="J25" s="111">
        <v>0.3</v>
      </c>
      <c r="K25" s="111">
        <v>0.3</v>
      </c>
      <c r="L25" s="111">
        <v>0.3</v>
      </c>
      <c r="M25" s="111">
        <v>0.3</v>
      </c>
      <c r="N25" s="111">
        <v>0.3</v>
      </c>
      <c r="O25" s="111">
        <v>0.3</v>
      </c>
      <c r="P25" s="23"/>
      <c r="Q25" s="25"/>
      <c r="R25" s="25"/>
    </row>
    <row r="26" spans="1:18" s="1" customFormat="1" ht="15.75" x14ac:dyDescent="0.25">
      <c r="A26" s="77"/>
      <c r="B26"/>
      <c r="C26" s="50"/>
      <c r="D26" s="30"/>
      <c r="E26" s="30"/>
      <c r="F26" s="30"/>
      <c r="G26" s="30"/>
      <c r="H26" s="111"/>
      <c r="I26" s="30"/>
      <c r="J26" s="30"/>
      <c r="K26" s="30"/>
      <c r="L26" s="30"/>
      <c r="M26" s="30"/>
      <c r="N26" s="30"/>
      <c r="O26" s="30"/>
      <c r="P26" s="23"/>
      <c r="Q26" s="25"/>
      <c r="R26" s="25"/>
    </row>
    <row r="27" spans="1:18" s="1" customFormat="1" ht="30" x14ac:dyDescent="0.25">
      <c r="A27"/>
      <c r="B27" t="s">
        <v>120</v>
      </c>
      <c r="C27" s="95" t="s">
        <v>136</v>
      </c>
      <c r="D27" s="97">
        <v>9</v>
      </c>
      <c r="E27" s="97">
        <v>9</v>
      </c>
      <c r="F27" s="97">
        <v>9</v>
      </c>
      <c r="G27" s="97">
        <v>9</v>
      </c>
      <c r="H27" s="97">
        <v>9</v>
      </c>
      <c r="I27" s="97">
        <v>9</v>
      </c>
      <c r="J27" s="97">
        <v>9</v>
      </c>
      <c r="K27" s="97">
        <v>9</v>
      </c>
      <c r="L27" s="97">
        <v>9</v>
      </c>
      <c r="M27" s="97">
        <v>9</v>
      </c>
      <c r="N27" s="97">
        <v>9</v>
      </c>
      <c r="O27" s="97">
        <v>9</v>
      </c>
      <c r="P27"/>
      <c r="Q27"/>
      <c r="R27" s="25"/>
    </row>
    <row r="28" spans="1:18" s="1" customFormat="1" x14ac:dyDescent="0.25">
      <c r="A28"/>
      <c r="B28" s="94" t="s">
        <v>170</v>
      </c>
      <c r="C28" s="96" t="s">
        <v>163</v>
      </c>
      <c r="D28" s="111">
        <v>0.1</v>
      </c>
      <c r="E28" s="111">
        <v>0.1</v>
      </c>
      <c r="F28" s="111">
        <v>0.1</v>
      </c>
      <c r="G28" s="111">
        <v>0.1</v>
      </c>
      <c r="H28" s="111">
        <v>0.1</v>
      </c>
      <c r="I28" s="111">
        <v>0.1</v>
      </c>
      <c r="J28" s="111">
        <v>0.1</v>
      </c>
      <c r="K28" s="111">
        <v>0.1</v>
      </c>
      <c r="L28" s="111">
        <v>0.1</v>
      </c>
      <c r="M28" s="111">
        <v>0.1</v>
      </c>
      <c r="N28" s="111">
        <v>0.1</v>
      </c>
      <c r="O28" s="111">
        <v>0.1</v>
      </c>
      <c r="P28"/>
      <c r="Q28"/>
      <c r="R28" s="25"/>
    </row>
    <row r="29" spans="1:18" s="1" customFormat="1" x14ac:dyDescent="0.25">
      <c r="A29"/>
      <c r="B29"/>
      <c r="C29"/>
      <c r="D29"/>
      <c r="E29"/>
      <c r="F29"/>
      <c r="G29"/>
      <c r="H29"/>
      <c r="I29"/>
      <c r="J29"/>
      <c r="K29"/>
      <c r="L29"/>
      <c r="M29"/>
      <c r="N29"/>
      <c r="O29"/>
      <c r="P29"/>
      <c r="Q29"/>
      <c r="R29" s="25"/>
    </row>
    <row r="30" spans="1:18" s="1" customFormat="1" ht="15" customHeight="1" thickBot="1" x14ac:dyDescent="0.3">
      <c r="A30"/>
      <c r="B30" s="72" t="s">
        <v>66</v>
      </c>
      <c r="C30" s="72"/>
      <c r="D30" s="73">
        <f>((D6*D25)*D24)+((D6*D28)*D27)</f>
        <v>2041.2</v>
      </c>
      <c r="E30" s="73">
        <f t="shared" ref="E30:O30" si="7">((E6*E25)*E24)+((E6*E28)*E27)</f>
        <v>1632.9600000000003</v>
      </c>
      <c r="F30" s="73">
        <f t="shared" si="7"/>
        <v>1632.9600000000003</v>
      </c>
      <c r="G30" s="73">
        <f t="shared" si="7"/>
        <v>2041.2</v>
      </c>
      <c r="H30" s="73">
        <f t="shared" si="7"/>
        <v>1632.9600000000003</v>
      </c>
      <c r="I30" s="73">
        <f t="shared" si="7"/>
        <v>1632.9600000000003</v>
      </c>
      <c r="J30" s="73">
        <f t="shared" si="7"/>
        <v>2041.2</v>
      </c>
      <c r="K30" s="73">
        <f t="shared" si="7"/>
        <v>1632.9600000000003</v>
      </c>
      <c r="L30" s="73">
        <f t="shared" si="7"/>
        <v>2041.2</v>
      </c>
      <c r="M30" s="73">
        <f t="shared" si="7"/>
        <v>1632.9600000000003</v>
      </c>
      <c r="N30" s="73">
        <f t="shared" si="7"/>
        <v>1632.9600000000003</v>
      </c>
      <c r="O30" s="73">
        <f t="shared" si="7"/>
        <v>2041.2</v>
      </c>
      <c r="P30" s="71"/>
      <c r="Q30" s="71">
        <f>SUM(D30:O30)</f>
        <v>21636.720000000005</v>
      </c>
      <c r="R30" s="25"/>
    </row>
    <row r="31" spans="1:18" s="1" customFormat="1" ht="15" customHeight="1" x14ac:dyDescent="0.25">
      <c r="A31"/>
      <c r="B31" s="8"/>
      <c r="C31" s="47"/>
      <c r="D31" s="31"/>
      <c r="E31" s="31"/>
      <c r="F31" s="31"/>
      <c r="G31" s="31"/>
      <c r="H31" s="31"/>
      <c r="I31" s="31"/>
      <c r="J31" s="31"/>
      <c r="K31" s="31"/>
      <c r="L31" s="31"/>
      <c r="M31" s="31"/>
      <c r="N31" s="31"/>
      <c r="O31" s="31"/>
      <c r="P31" s="34"/>
      <c r="Q31" s="38"/>
      <c r="R31" s="25"/>
    </row>
    <row r="32" spans="1:18" s="1" customFormat="1" ht="15" customHeight="1" x14ac:dyDescent="0.25">
      <c r="A32" s="18" t="s">
        <v>71</v>
      </c>
      <c r="B32" s="22"/>
      <c r="C32" s="47"/>
      <c r="D32" s="56"/>
      <c r="E32" s="56"/>
      <c r="F32" s="56"/>
      <c r="G32" s="31"/>
      <c r="H32" s="31"/>
      <c r="I32" s="31"/>
      <c r="J32" s="31"/>
      <c r="K32" s="31"/>
      <c r="L32" s="31"/>
      <c r="M32" s="31"/>
      <c r="N32" s="31"/>
      <c r="O32" s="31"/>
      <c r="P32" s="34"/>
      <c r="Q32" s="38"/>
      <c r="R32" s="25"/>
    </row>
    <row r="33" spans="1:18" s="1" customFormat="1" ht="135" x14ac:dyDescent="0.25">
      <c r="A33"/>
      <c r="B33" s="57" t="s">
        <v>76</v>
      </c>
      <c r="C33" s="76" t="s">
        <v>164</v>
      </c>
      <c r="D33" s="58">
        <v>8</v>
      </c>
      <c r="E33" s="58">
        <v>8</v>
      </c>
      <c r="F33" s="58">
        <v>8</v>
      </c>
      <c r="G33" s="58">
        <v>8</v>
      </c>
      <c r="H33" s="58">
        <v>8</v>
      </c>
      <c r="I33" s="58">
        <v>8</v>
      </c>
      <c r="J33" s="58">
        <v>8</v>
      </c>
      <c r="K33" s="58">
        <v>8</v>
      </c>
      <c r="L33" s="58">
        <v>8</v>
      </c>
      <c r="M33" s="58">
        <v>8</v>
      </c>
      <c r="N33" s="58">
        <v>8</v>
      </c>
      <c r="O33" s="58">
        <v>8</v>
      </c>
      <c r="P33" s="34"/>
      <c r="Q33" s="38"/>
      <c r="R33" s="25"/>
    </row>
    <row r="34" spans="1:18" s="1" customFormat="1" ht="42" customHeight="1" x14ac:dyDescent="0.25">
      <c r="A34"/>
      <c r="B34" s="59" t="s">
        <v>74</v>
      </c>
      <c r="C34" s="74" t="s">
        <v>75</v>
      </c>
      <c r="D34" s="58">
        <v>1</v>
      </c>
      <c r="E34" s="58">
        <v>1</v>
      </c>
      <c r="F34" s="58">
        <v>1</v>
      </c>
      <c r="G34" s="58">
        <v>1</v>
      </c>
      <c r="H34" s="58">
        <v>1</v>
      </c>
      <c r="I34" s="58">
        <v>1</v>
      </c>
      <c r="J34" s="58">
        <v>1</v>
      </c>
      <c r="K34" s="58">
        <v>1</v>
      </c>
      <c r="L34" s="58">
        <v>1</v>
      </c>
      <c r="M34" s="58">
        <v>1</v>
      </c>
      <c r="N34" s="58">
        <v>1</v>
      </c>
      <c r="O34" s="58">
        <v>1</v>
      </c>
      <c r="P34" s="34"/>
      <c r="Q34" s="38"/>
      <c r="R34" s="25"/>
    </row>
    <row r="35" spans="1:18" s="1" customFormat="1" ht="28.9" customHeight="1" x14ac:dyDescent="0.25">
      <c r="A35"/>
      <c r="B35" s="60" t="s">
        <v>82</v>
      </c>
      <c r="C35" s="75" t="s">
        <v>140</v>
      </c>
      <c r="D35" s="61">
        <v>40</v>
      </c>
      <c r="E35" s="61">
        <v>40</v>
      </c>
      <c r="F35" s="61">
        <v>40</v>
      </c>
      <c r="G35" s="61">
        <v>40</v>
      </c>
      <c r="H35" s="61">
        <v>40</v>
      </c>
      <c r="I35" s="61">
        <v>40</v>
      </c>
      <c r="J35" s="61">
        <v>40</v>
      </c>
      <c r="K35" s="61">
        <v>40</v>
      </c>
      <c r="L35" s="61">
        <v>40</v>
      </c>
      <c r="M35" s="61">
        <v>40</v>
      </c>
      <c r="N35" s="61">
        <v>40</v>
      </c>
      <c r="O35" s="61">
        <v>40</v>
      </c>
      <c r="R35" s="25"/>
    </row>
    <row r="36" spans="1:18" s="1" customFormat="1" ht="15" customHeight="1" x14ac:dyDescent="0.25">
      <c r="A36"/>
      <c r="B36" s="62" t="s">
        <v>73</v>
      </c>
      <c r="C36" s="63"/>
      <c r="D36" s="64">
        <f t="shared" ref="D36:O36" si="8">(D33*D5)*(D35*D34)</f>
        <v>1600</v>
      </c>
      <c r="E36" s="64">
        <f t="shared" si="8"/>
        <v>1280</v>
      </c>
      <c r="F36" s="64">
        <f t="shared" si="8"/>
        <v>1280</v>
      </c>
      <c r="G36" s="64">
        <f t="shared" si="8"/>
        <v>1600</v>
      </c>
      <c r="H36" s="64">
        <f t="shared" si="8"/>
        <v>1280</v>
      </c>
      <c r="I36" s="64">
        <f t="shared" si="8"/>
        <v>1280</v>
      </c>
      <c r="J36" s="64">
        <f t="shared" si="8"/>
        <v>1600</v>
      </c>
      <c r="K36" s="64">
        <f t="shared" si="8"/>
        <v>1280</v>
      </c>
      <c r="L36" s="64">
        <f t="shared" si="8"/>
        <v>1600</v>
      </c>
      <c r="M36" s="64">
        <f t="shared" si="8"/>
        <v>1280</v>
      </c>
      <c r="N36" s="64">
        <f t="shared" si="8"/>
        <v>1280</v>
      </c>
      <c r="O36" s="64">
        <f t="shared" si="8"/>
        <v>1600</v>
      </c>
      <c r="R36" s="25"/>
    </row>
    <row r="37" spans="1:18" s="1" customFormat="1" ht="15" customHeight="1" x14ac:dyDescent="0.25">
      <c r="A37"/>
      <c r="B37" s="65"/>
      <c r="C37" s="66"/>
      <c r="D37" s="61"/>
      <c r="E37" s="61"/>
      <c r="F37" s="61"/>
      <c r="G37" s="61"/>
      <c r="H37" s="61"/>
      <c r="I37" s="61"/>
      <c r="J37" s="61"/>
      <c r="K37" s="61"/>
      <c r="L37" s="61"/>
      <c r="M37" s="61"/>
      <c r="N37" s="61"/>
      <c r="O37" s="61"/>
      <c r="R37" s="25"/>
    </row>
    <row r="38" spans="1:18" s="1" customFormat="1" ht="15" customHeight="1" x14ac:dyDescent="0.25">
      <c r="A38"/>
      <c r="B38" s="58" t="s">
        <v>121</v>
      </c>
      <c r="C38" s="67"/>
      <c r="D38" s="68">
        <v>35</v>
      </c>
      <c r="E38" s="68">
        <v>35</v>
      </c>
      <c r="F38" s="68">
        <v>35</v>
      </c>
      <c r="G38" s="68">
        <v>35</v>
      </c>
      <c r="H38" s="68">
        <v>35</v>
      </c>
      <c r="I38" s="68">
        <v>35</v>
      </c>
      <c r="J38" s="68">
        <v>35</v>
      </c>
      <c r="K38" s="68">
        <v>35</v>
      </c>
      <c r="L38" s="68">
        <v>35</v>
      </c>
      <c r="M38" s="68">
        <v>35</v>
      </c>
      <c r="N38" s="68">
        <v>35</v>
      </c>
      <c r="O38" s="68">
        <v>35</v>
      </c>
      <c r="R38" s="25"/>
    </row>
    <row r="39" spans="1:18" s="1" customFormat="1" ht="15" customHeight="1" x14ac:dyDescent="0.25">
      <c r="A39"/>
      <c r="B39" s="58" t="s">
        <v>69</v>
      </c>
      <c r="C39" s="67"/>
      <c r="D39" s="68">
        <f t="shared" ref="D39:O39" si="9">(D5*D33)*D38</f>
        <v>1400</v>
      </c>
      <c r="E39" s="68">
        <f t="shared" si="9"/>
        <v>1120</v>
      </c>
      <c r="F39" s="68">
        <f t="shared" si="9"/>
        <v>1120</v>
      </c>
      <c r="G39" s="68">
        <f t="shared" si="9"/>
        <v>1400</v>
      </c>
      <c r="H39" s="68">
        <f t="shared" si="9"/>
        <v>1120</v>
      </c>
      <c r="I39" s="68">
        <f t="shared" si="9"/>
        <v>1120</v>
      </c>
      <c r="J39" s="68">
        <f t="shared" si="9"/>
        <v>1400</v>
      </c>
      <c r="K39" s="68">
        <f t="shared" si="9"/>
        <v>1120</v>
      </c>
      <c r="L39" s="68">
        <f t="shared" si="9"/>
        <v>1400</v>
      </c>
      <c r="M39" s="68">
        <f t="shared" si="9"/>
        <v>1120</v>
      </c>
      <c r="N39" s="68">
        <f t="shared" si="9"/>
        <v>1120</v>
      </c>
      <c r="O39" s="68">
        <f t="shared" si="9"/>
        <v>1400</v>
      </c>
      <c r="P39" s="34"/>
      <c r="Q39" s="38"/>
      <c r="R39" s="25"/>
    </row>
    <row r="40" spans="1:18" s="1" customFormat="1" ht="15" customHeight="1" thickBot="1" x14ac:dyDescent="0.3">
      <c r="A40"/>
      <c r="B40" s="69" t="s">
        <v>92</v>
      </c>
      <c r="C40" s="70"/>
      <c r="D40" s="71">
        <f>(D36-D39)</f>
        <v>200</v>
      </c>
      <c r="E40" s="71">
        <f t="shared" ref="E40:O40" si="10">(E36-E39)</f>
        <v>160</v>
      </c>
      <c r="F40" s="71">
        <f t="shared" si="10"/>
        <v>160</v>
      </c>
      <c r="G40" s="71">
        <f t="shared" si="10"/>
        <v>200</v>
      </c>
      <c r="H40" s="71">
        <f t="shared" si="10"/>
        <v>160</v>
      </c>
      <c r="I40" s="71">
        <f t="shared" si="10"/>
        <v>160</v>
      </c>
      <c r="J40" s="71">
        <f t="shared" si="10"/>
        <v>200</v>
      </c>
      <c r="K40" s="71">
        <f t="shared" si="10"/>
        <v>160</v>
      </c>
      <c r="L40" s="71">
        <f t="shared" si="10"/>
        <v>200</v>
      </c>
      <c r="M40" s="71">
        <f t="shared" si="10"/>
        <v>160</v>
      </c>
      <c r="N40" s="71">
        <f t="shared" si="10"/>
        <v>160</v>
      </c>
      <c r="O40" s="71">
        <f t="shared" si="10"/>
        <v>200</v>
      </c>
      <c r="P40" s="71"/>
      <c r="Q40" s="71">
        <f>SUM(D40:O40)</f>
        <v>2120</v>
      </c>
      <c r="R40" s="25"/>
    </row>
    <row r="41" spans="1:18" s="1" customFormat="1" ht="15" customHeight="1" x14ac:dyDescent="0.25">
      <c r="A41"/>
      <c r="B41" s="22"/>
      <c r="C41" s="47"/>
      <c r="D41" s="56"/>
      <c r="E41" s="56"/>
      <c r="F41" s="56"/>
      <c r="G41" s="31"/>
      <c r="H41" s="31"/>
      <c r="I41" s="31"/>
      <c r="J41" s="31"/>
      <c r="K41" s="31"/>
      <c r="L41" s="31"/>
      <c r="M41" s="31"/>
      <c r="N41" s="31"/>
      <c r="O41" s="31"/>
      <c r="P41" s="34"/>
      <c r="Q41" s="38"/>
      <c r="R41" s="25"/>
    </row>
    <row r="42" spans="1:18" s="1" customFormat="1" ht="15" customHeight="1" x14ac:dyDescent="0.25">
      <c r="A42" s="18" t="s">
        <v>72</v>
      </c>
      <c r="B42" s="22"/>
      <c r="C42" s="47"/>
      <c r="D42" s="56"/>
      <c r="E42" s="56"/>
      <c r="F42" s="56"/>
      <c r="G42" s="31"/>
      <c r="H42" s="31"/>
      <c r="I42" s="31"/>
      <c r="J42" s="31"/>
      <c r="K42" s="31"/>
      <c r="L42" s="31"/>
      <c r="M42" s="31"/>
      <c r="N42" s="31"/>
      <c r="O42" s="31"/>
      <c r="P42" s="34"/>
      <c r="Q42" s="38"/>
      <c r="R42" s="25"/>
    </row>
    <row r="43" spans="1:18" s="1" customFormat="1" ht="45" x14ac:dyDescent="0.25">
      <c r="A43"/>
      <c r="B43" s="57" t="s">
        <v>67</v>
      </c>
      <c r="C43" s="76" t="s">
        <v>148</v>
      </c>
      <c r="D43" s="58">
        <v>8</v>
      </c>
      <c r="E43" s="58">
        <v>8</v>
      </c>
      <c r="F43" s="58">
        <v>8</v>
      </c>
      <c r="G43" s="58">
        <v>8</v>
      </c>
      <c r="H43" s="58">
        <v>8</v>
      </c>
      <c r="I43" s="58">
        <v>8</v>
      </c>
      <c r="J43" s="58">
        <v>8</v>
      </c>
      <c r="K43" s="58">
        <v>8</v>
      </c>
      <c r="L43" s="58">
        <v>8</v>
      </c>
      <c r="M43" s="58">
        <v>8</v>
      </c>
      <c r="N43" s="58">
        <v>8</v>
      </c>
      <c r="O43" s="58">
        <v>8</v>
      </c>
      <c r="P43" s="34"/>
      <c r="Q43" s="38"/>
      <c r="R43" s="25"/>
    </row>
    <row r="44" spans="1:18" s="1" customFormat="1" ht="15" customHeight="1" x14ac:dyDescent="0.25">
      <c r="A44"/>
      <c r="B44" s="59" t="s">
        <v>81</v>
      </c>
      <c r="C44" s="59"/>
      <c r="D44" s="58">
        <v>9</v>
      </c>
      <c r="E44" s="58">
        <v>9</v>
      </c>
      <c r="F44" s="58">
        <v>9</v>
      </c>
      <c r="G44" s="58">
        <v>9</v>
      </c>
      <c r="H44" s="58">
        <v>9</v>
      </c>
      <c r="I44" s="58">
        <v>9</v>
      </c>
      <c r="J44" s="58">
        <v>9</v>
      </c>
      <c r="K44" s="58">
        <v>9</v>
      </c>
      <c r="L44" s="58">
        <v>9</v>
      </c>
      <c r="M44" s="58">
        <v>9</v>
      </c>
      <c r="N44" s="58">
        <v>9</v>
      </c>
      <c r="O44" s="58">
        <v>9</v>
      </c>
      <c r="P44" s="34"/>
      <c r="Q44" s="38"/>
      <c r="R44" s="25"/>
    </row>
    <row r="45" spans="1:18" s="1" customFormat="1" ht="49.5" customHeight="1" x14ac:dyDescent="0.25">
      <c r="A45"/>
      <c r="B45" s="60" t="s">
        <v>80</v>
      </c>
      <c r="C45" s="75" t="s">
        <v>85</v>
      </c>
      <c r="D45" s="61">
        <v>8</v>
      </c>
      <c r="E45" s="61">
        <v>8</v>
      </c>
      <c r="F45" s="61">
        <v>8</v>
      </c>
      <c r="G45" s="61">
        <v>8</v>
      </c>
      <c r="H45" s="61">
        <v>8</v>
      </c>
      <c r="I45" s="61">
        <v>8</v>
      </c>
      <c r="J45" s="61">
        <v>8</v>
      </c>
      <c r="K45" s="61">
        <v>8</v>
      </c>
      <c r="L45" s="61">
        <v>8</v>
      </c>
      <c r="M45" s="61">
        <v>8</v>
      </c>
      <c r="N45" s="61">
        <v>8</v>
      </c>
      <c r="O45" s="61">
        <v>8</v>
      </c>
    </row>
    <row r="46" spans="1:18" s="1" customFormat="1" ht="15" customHeight="1" x14ac:dyDescent="0.25">
      <c r="A46"/>
      <c r="B46" s="62" t="s">
        <v>68</v>
      </c>
      <c r="C46" s="63"/>
      <c r="D46" s="64">
        <f t="shared" ref="D46:O46" si="11">(D43*D5)*(D45*D44)</f>
        <v>2880</v>
      </c>
      <c r="E46" s="64">
        <f t="shared" si="11"/>
        <v>2304</v>
      </c>
      <c r="F46" s="64">
        <f t="shared" si="11"/>
        <v>2304</v>
      </c>
      <c r="G46" s="64">
        <f t="shared" si="11"/>
        <v>2880</v>
      </c>
      <c r="H46" s="64">
        <f t="shared" si="11"/>
        <v>2304</v>
      </c>
      <c r="I46" s="64">
        <f t="shared" si="11"/>
        <v>2304</v>
      </c>
      <c r="J46" s="64">
        <f t="shared" si="11"/>
        <v>2880</v>
      </c>
      <c r="K46" s="64">
        <f t="shared" si="11"/>
        <v>2304</v>
      </c>
      <c r="L46" s="64">
        <f t="shared" si="11"/>
        <v>2880</v>
      </c>
      <c r="M46" s="64">
        <f t="shared" si="11"/>
        <v>2304</v>
      </c>
      <c r="N46" s="64">
        <f t="shared" si="11"/>
        <v>2304</v>
      </c>
      <c r="O46" s="64">
        <f t="shared" si="11"/>
        <v>2880</v>
      </c>
    </row>
    <row r="47" spans="1:18" s="1" customFormat="1" ht="15" customHeight="1" x14ac:dyDescent="0.25">
      <c r="A47"/>
      <c r="B47" s="65"/>
      <c r="C47" s="66"/>
      <c r="D47" s="61"/>
      <c r="E47" s="61"/>
      <c r="F47" s="61"/>
      <c r="G47" s="61"/>
      <c r="H47" s="61"/>
      <c r="I47" s="61"/>
      <c r="J47" s="61"/>
      <c r="K47" s="61"/>
      <c r="L47" s="61"/>
      <c r="M47" s="61"/>
      <c r="N47" s="61"/>
      <c r="O47" s="61"/>
    </row>
    <row r="48" spans="1:18" s="1" customFormat="1" ht="30" customHeight="1" x14ac:dyDescent="0.25">
      <c r="A48"/>
      <c r="B48" s="65" t="s">
        <v>86</v>
      </c>
      <c r="C48" s="78" t="s">
        <v>89</v>
      </c>
      <c r="D48" s="61">
        <v>20</v>
      </c>
      <c r="E48" s="61">
        <v>20</v>
      </c>
      <c r="F48" s="61">
        <v>20</v>
      </c>
      <c r="G48" s="61">
        <v>20</v>
      </c>
      <c r="H48" s="61">
        <v>20</v>
      </c>
      <c r="I48" s="61">
        <v>20</v>
      </c>
      <c r="J48" s="61">
        <v>20</v>
      </c>
      <c r="K48" s="61">
        <v>20</v>
      </c>
      <c r="L48" s="61">
        <v>20</v>
      </c>
      <c r="M48" s="61">
        <v>20</v>
      </c>
      <c r="N48" s="61">
        <v>20</v>
      </c>
      <c r="O48" s="61">
        <v>20</v>
      </c>
    </row>
    <row r="49" spans="1:18" s="1" customFormat="1" ht="15" customHeight="1" x14ac:dyDescent="0.25">
      <c r="A49"/>
      <c r="B49" s="58" t="s">
        <v>83</v>
      </c>
      <c r="C49" s="67" t="s">
        <v>87</v>
      </c>
      <c r="D49" s="68">
        <v>40</v>
      </c>
      <c r="E49" s="68">
        <v>40</v>
      </c>
      <c r="F49" s="68">
        <v>40</v>
      </c>
      <c r="G49" s="68">
        <v>40</v>
      </c>
      <c r="H49" s="68">
        <v>40</v>
      </c>
      <c r="I49" s="68">
        <v>40</v>
      </c>
      <c r="J49" s="68">
        <v>40</v>
      </c>
      <c r="K49" s="68">
        <v>40</v>
      </c>
      <c r="L49" s="68">
        <v>40</v>
      </c>
      <c r="M49" s="68">
        <v>40</v>
      </c>
      <c r="N49" s="68">
        <v>40</v>
      </c>
      <c r="O49" s="68">
        <v>40</v>
      </c>
      <c r="P49" s="34"/>
      <c r="Q49" s="38"/>
      <c r="R49" s="25"/>
    </row>
    <row r="50" spans="1:18" s="1" customFormat="1" ht="15" customHeight="1" x14ac:dyDescent="0.25">
      <c r="A50"/>
      <c r="B50" s="58" t="s">
        <v>69</v>
      </c>
      <c r="C50" s="67"/>
      <c r="D50" s="68">
        <f t="shared" ref="D50:O50" si="12">((D5*D43)*D49)+((D5*D43)*D48)</f>
        <v>2400</v>
      </c>
      <c r="E50" s="68">
        <f t="shared" si="12"/>
        <v>1920</v>
      </c>
      <c r="F50" s="68">
        <f t="shared" si="12"/>
        <v>1920</v>
      </c>
      <c r="G50" s="68">
        <f t="shared" si="12"/>
        <v>2400</v>
      </c>
      <c r="H50" s="68">
        <f t="shared" si="12"/>
        <v>1920</v>
      </c>
      <c r="I50" s="68">
        <f t="shared" si="12"/>
        <v>1920</v>
      </c>
      <c r="J50" s="68">
        <f t="shared" si="12"/>
        <v>2400</v>
      </c>
      <c r="K50" s="68">
        <f t="shared" si="12"/>
        <v>1920</v>
      </c>
      <c r="L50" s="68">
        <f t="shared" si="12"/>
        <v>2400</v>
      </c>
      <c r="M50" s="68">
        <f t="shared" si="12"/>
        <v>1920</v>
      </c>
      <c r="N50" s="68">
        <f t="shared" si="12"/>
        <v>1920</v>
      </c>
      <c r="O50" s="68">
        <f t="shared" si="12"/>
        <v>2400</v>
      </c>
      <c r="P50" s="34"/>
      <c r="Q50" s="38"/>
      <c r="R50" s="25"/>
    </row>
    <row r="51" spans="1:18" s="1" customFormat="1" ht="15" customHeight="1" thickBot="1" x14ac:dyDescent="0.3">
      <c r="A51"/>
      <c r="B51" s="69" t="s">
        <v>70</v>
      </c>
      <c r="C51" s="70"/>
      <c r="D51" s="71">
        <f>(D46-D50)</f>
        <v>480</v>
      </c>
      <c r="E51" s="71">
        <f t="shared" ref="E51:O51" si="13">(E46-E50)</f>
        <v>384</v>
      </c>
      <c r="F51" s="71">
        <f t="shared" si="13"/>
        <v>384</v>
      </c>
      <c r="G51" s="71">
        <f t="shared" si="13"/>
        <v>480</v>
      </c>
      <c r="H51" s="71">
        <f t="shared" si="13"/>
        <v>384</v>
      </c>
      <c r="I51" s="71">
        <f t="shared" si="13"/>
        <v>384</v>
      </c>
      <c r="J51" s="71">
        <f t="shared" si="13"/>
        <v>480</v>
      </c>
      <c r="K51" s="71">
        <f t="shared" si="13"/>
        <v>384</v>
      </c>
      <c r="L51" s="71">
        <f t="shared" si="13"/>
        <v>480</v>
      </c>
      <c r="M51" s="71">
        <f t="shared" si="13"/>
        <v>384</v>
      </c>
      <c r="N51" s="71">
        <f t="shared" si="13"/>
        <v>384</v>
      </c>
      <c r="O51" s="71">
        <f t="shared" si="13"/>
        <v>480</v>
      </c>
      <c r="P51" s="71"/>
      <c r="Q51" s="71">
        <f>SUM(D51:O51)</f>
        <v>5088</v>
      </c>
      <c r="R51" s="25"/>
    </row>
    <row r="52" spans="1:18" s="1" customFormat="1" ht="15" customHeight="1" x14ac:dyDescent="0.25">
      <c r="A52"/>
      <c r="B52" s="22"/>
      <c r="C52" s="47"/>
      <c r="D52" s="56"/>
      <c r="E52" s="56"/>
      <c r="F52" s="56"/>
      <c r="G52" s="56"/>
      <c r="H52" s="56"/>
      <c r="I52" s="56"/>
      <c r="J52" s="56"/>
      <c r="K52" s="56"/>
      <c r="L52" s="56"/>
      <c r="M52" s="56"/>
      <c r="N52" s="56"/>
      <c r="O52" s="56"/>
      <c r="P52" s="34"/>
      <c r="Q52" s="38"/>
      <c r="R52" s="25"/>
    </row>
    <row r="53" spans="1:18" s="1" customFormat="1" ht="15" customHeight="1" x14ac:dyDescent="0.25">
      <c r="A53" s="18" t="s">
        <v>180</v>
      </c>
      <c r="B53" s="22"/>
      <c r="C53" s="47"/>
      <c r="D53" s="56"/>
      <c r="E53" s="56"/>
      <c r="F53" s="56"/>
      <c r="G53" s="56"/>
      <c r="H53" s="56"/>
      <c r="I53" s="56"/>
      <c r="J53" s="56"/>
      <c r="K53" s="56"/>
      <c r="L53" s="56"/>
      <c r="M53" s="56"/>
      <c r="N53" s="56"/>
      <c r="O53" s="56"/>
      <c r="P53" s="34"/>
      <c r="Q53" s="38"/>
      <c r="R53" s="25"/>
    </row>
    <row r="54" spans="1:18" s="1" customFormat="1" ht="15" customHeight="1" x14ac:dyDescent="0.25">
      <c r="A54"/>
      <c r="B54" s="22" t="s">
        <v>122</v>
      </c>
      <c r="C54" s="67"/>
      <c r="D54" s="65">
        <v>30</v>
      </c>
      <c r="E54" s="65">
        <v>31</v>
      </c>
      <c r="F54" s="65">
        <v>30</v>
      </c>
      <c r="G54" s="65">
        <v>31</v>
      </c>
      <c r="H54" s="65">
        <v>31</v>
      </c>
      <c r="I54" s="65">
        <v>30</v>
      </c>
      <c r="J54" s="65">
        <v>31</v>
      </c>
      <c r="K54" s="65">
        <v>30</v>
      </c>
      <c r="L54" s="65">
        <v>31</v>
      </c>
      <c r="M54" s="65">
        <v>31</v>
      </c>
      <c r="N54" s="65">
        <v>28</v>
      </c>
      <c r="O54" s="65">
        <v>31</v>
      </c>
      <c r="P54" s="100"/>
      <c r="Q54" s="38"/>
      <c r="R54" s="25"/>
    </row>
    <row r="55" spans="1:18" s="1" customFormat="1" ht="15" customHeight="1" x14ac:dyDescent="0.25">
      <c r="A55"/>
      <c r="B55" s="22" t="s">
        <v>131</v>
      </c>
      <c r="C55" s="67"/>
      <c r="D55" s="65">
        <v>0.5</v>
      </c>
      <c r="E55" s="65">
        <v>0.5</v>
      </c>
      <c r="F55" s="65">
        <v>0.7</v>
      </c>
      <c r="G55" s="65">
        <v>0.8</v>
      </c>
      <c r="H55" s="65">
        <v>0.8</v>
      </c>
      <c r="I55" s="65">
        <v>0.7</v>
      </c>
      <c r="J55" s="65">
        <v>0.5</v>
      </c>
      <c r="K55" s="65">
        <v>0.2</v>
      </c>
      <c r="L55" s="65">
        <v>0.4</v>
      </c>
      <c r="M55" s="65">
        <v>0.2</v>
      </c>
      <c r="N55" s="65">
        <v>0.2</v>
      </c>
      <c r="O55" s="65">
        <v>0.2</v>
      </c>
      <c r="P55" s="100"/>
      <c r="Q55" s="38"/>
      <c r="R55" s="25"/>
    </row>
    <row r="56" spans="1:18" s="1" customFormat="1" ht="15" customHeight="1" x14ac:dyDescent="0.25">
      <c r="A56"/>
      <c r="B56" s="22" t="s">
        <v>129</v>
      </c>
      <c r="C56" s="67"/>
      <c r="D56" s="61">
        <v>40</v>
      </c>
      <c r="E56" s="61">
        <v>40</v>
      </c>
      <c r="F56" s="61">
        <v>40</v>
      </c>
      <c r="G56" s="61">
        <v>40</v>
      </c>
      <c r="H56" s="61">
        <v>40</v>
      </c>
      <c r="I56" s="61">
        <v>40</v>
      </c>
      <c r="J56" s="61">
        <v>40</v>
      </c>
      <c r="K56" s="61">
        <v>40</v>
      </c>
      <c r="L56" s="61">
        <v>40</v>
      </c>
      <c r="M56" s="61">
        <v>40</v>
      </c>
      <c r="N56" s="61">
        <v>40</v>
      </c>
      <c r="O56" s="61">
        <v>40</v>
      </c>
      <c r="P56" s="100"/>
      <c r="Q56" s="38"/>
      <c r="R56" s="25"/>
    </row>
    <row r="57" spans="1:18" s="1" customFormat="1" ht="15" customHeight="1" x14ac:dyDescent="0.25">
      <c r="A57"/>
      <c r="B57" s="22" t="s">
        <v>130</v>
      </c>
      <c r="C57" s="67"/>
      <c r="D57" s="61">
        <f t="shared" ref="D57:O57" si="14">SUM(D55*D56*D54)</f>
        <v>600</v>
      </c>
      <c r="E57" s="61">
        <f t="shared" si="14"/>
        <v>620</v>
      </c>
      <c r="F57" s="61">
        <f t="shared" si="14"/>
        <v>840</v>
      </c>
      <c r="G57" s="61">
        <f t="shared" si="14"/>
        <v>992</v>
      </c>
      <c r="H57" s="61">
        <f t="shared" si="14"/>
        <v>992</v>
      </c>
      <c r="I57" s="61">
        <f t="shared" si="14"/>
        <v>840</v>
      </c>
      <c r="J57" s="61">
        <f t="shared" si="14"/>
        <v>620</v>
      </c>
      <c r="K57" s="61">
        <f t="shared" si="14"/>
        <v>240</v>
      </c>
      <c r="L57" s="61">
        <f t="shared" si="14"/>
        <v>496</v>
      </c>
      <c r="M57" s="61">
        <f t="shared" si="14"/>
        <v>248</v>
      </c>
      <c r="N57" s="61">
        <f t="shared" si="14"/>
        <v>224</v>
      </c>
      <c r="O57" s="61">
        <f t="shared" si="14"/>
        <v>248</v>
      </c>
      <c r="P57" s="100"/>
      <c r="Q57" s="38"/>
      <c r="R57" s="25"/>
    </row>
    <row r="58" spans="1:18" s="1" customFormat="1" ht="15" customHeight="1" x14ac:dyDescent="0.25">
      <c r="A58"/>
      <c r="B58" s="22"/>
      <c r="C58" s="67"/>
      <c r="D58" s="61"/>
      <c r="E58" s="61"/>
      <c r="F58" s="61"/>
      <c r="G58" s="61"/>
      <c r="H58" s="61"/>
      <c r="I58" s="61"/>
      <c r="J58" s="61"/>
      <c r="K58" s="61"/>
      <c r="L58" s="61"/>
      <c r="M58" s="61"/>
      <c r="N58" s="61"/>
      <c r="O58" s="61"/>
      <c r="P58" s="100"/>
      <c r="Q58" s="38"/>
      <c r="R58" s="25"/>
    </row>
    <row r="59" spans="1:18" s="1" customFormat="1" ht="15" customHeight="1" x14ac:dyDescent="0.25">
      <c r="A59"/>
      <c r="B59" s="22" t="s">
        <v>132</v>
      </c>
      <c r="C59" s="67"/>
      <c r="D59" s="65">
        <v>0.5</v>
      </c>
      <c r="E59" s="65">
        <v>0.5</v>
      </c>
      <c r="F59" s="65">
        <v>0.7</v>
      </c>
      <c r="G59" s="65">
        <v>0.8</v>
      </c>
      <c r="H59" s="65">
        <v>0.8</v>
      </c>
      <c r="I59" s="65">
        <v>0.7</v>
      </c>
      <c r="J59" s="65">
        <v>0.5</v>
      </c>
      <c r="K59" s="65">
        <v>0.2</v>
      </c>
      <c r="L59" s="65">
        <v>0.4</v>
      </c>
      <c r="M59" s="65">
        <v>0.2</v>
      </c>
      <c r="N59" s="65">
        <v>0.2</v>
      </c>
      <c r="O59" s="65">
        <v>0.2</v>
      </c>
      <c r="P59" s="100"/>
      <c r="Q59" s="38"/>
      <c r="R59" s="25"/>
    </row>
    <row r="60" spans="1:18" s="1" customFormat="1" ht="15" customHeight="1" x14ac:dyDescent="0.25">
      <c r="A60"/>
      <c r="B60" s="22" t="s">
        <v>133</v>
      </c>
      <c r="C60" s="67"/>
      <c r="D60" s="61">
        <v>35</v>
      </c>
      <c r="E60" s="61">
        <v>35</v>
      </c>
      <c r="F60" s="61">
        <v>35</v>
      </c>
      <c r="G60" s="61">
        <v>35</v>
      </c>
      <c r="H60" s="61">
        <v>35</v>
      </c>
      <c r="I60" s="61">
        <v>35</v>
      </c>
      <c r="J60" s="61">
        <v>35</v>
      </c>
      <c r="K60" s="61">
        <v>35</v>
      </c>
      <c r="L60" s="61">
        <v>35</v>
      </c>
      <c r="M60" s="61">
        <v>35</v>
      </c>
      <c r="N60" s="61">
        <v>35</v>
      </c>
      <c r="O60" s="61">
        <v>35</v>
      </c>
      <c r="P60" s="100"/>
      <c r="Q60" s="38"/>
      <c r="R60" s="25"/>
    </row>
    <row r="61" spans="1:18" s="1" customFormat="1" ht="15" customHeight="1" x14ac:dyDescent="0.25">
      <c r="A61"/>
      <c r="B61" s="22" t="s">
        <v>134</v>
      </c>
      <c r="C61" s="67"/>
      <c r="D61" s="61">
        <f>SUM(D59*D60*D54)</f>
        <v>525</v>
      </c>
      <c r="E61" s="61">
        <f t="shared" ref="E61:O61" si="15">SUM(E59*E60*E54)</f>
        <v>542.5</v>
      </c>
      <c r="F61" s="61">
        <f t="shared" si="15"/>
        <v>735</v>
      </c>
      <c r="G61" s="61">
        <f t="shared" si="15"/>
        <v>868</v>
      </c>
      <c r="H61" s="61">
        <f t="shared" si="15"/>
        <v>868</v>
      </c>
      <c r="I61" s="61">
        <f t="shared" si="15"/>
        <v>735</v>
      </c>
      <c r="J61" s="61">
        <f t="shared" si="15"/>
        <v>542.5</v>
      </c>
      <c r="K61" s="61">
        <f t="shared" si="15"/>
        <v>210</v>
      </c>
      <c r="L61" s="61">
        <f t="shared" si="15"/>
        <v>434</v>
      </c>
      <c r="M61" s="61">
        <f t="shared" si="15"/>
        <v>217</v>
      </c>
      <c r="N61" s="61">
        <f t="shared" si="15"/>
        <v>196</v>
      </c>
      <c r="O61" s="61">
        <f t="shared" si="15"/>
        <v>217</v>
      </c>
      <c r="P61" s="100"/>
      <c r="Q61" s="38"/>
      <c r="R61" s="25"/>
    </row>
    <row r="62" spans="1:18" s="1" customFormat="1" ht="15" customHeight="1" x14ac:dyDescent="0.25">
      <c r="A62"/>
      <c r="B62" s="62" t="s">
        <v>135</v>
      </c>
      <c r="C62" s="63"/>
      <c r="D62" s="64">
        <f t="shared" ref="D62:O62" si="16">SUM(D57+D61)</f>
        <v>1125</v>
      </c>
      <c r="E62" s="64">
        <f t="shared" si="16"/>
        <v>1162.5</v>
      </c>
      <c r="F62" s="64">
        <f t="shared" si="16"/>
        <v>1575</v>
      </c>
      <c r="G62" s="64">
        <f t="shared" si="16"/>
        <v>1860</v>
      </c>
      <c r="H62" s="64">
        <f t="shared" si="16"/>
        <v>1860</v>
      </c>
      <c r="I62" s="64">
        <f t="shared" si="16"/>
        <v>1575</v>
      </c>
      <c r="J62" s="64">
        <f t="shared" si="16"/>
        <v>1162.5</v>
      </c>
      <c r="K62" s="64">
        <f t="shared" si="16"/>
        <v>450</v>
      </c>
      <c r="L62" s="64">
        <f t="shared" si="16"/>
        <v>930</v>
      </c>
      <c r="M62" s="64">
        <f t="shared" si="16"/>
        <v>465</v>
      </c>
      <c r="N62" s="64">
        <f t="shared" si="16"/>
        <v>420</v>
      </c>
      <c r="O62" s="64">
        <f t="shared" si="16"/>
        <v>465</v>
      </c>
      <c r="P62" s="101"/>
      <c r="Q62" s="38"/>
      <c r="R62" s="25"/>
    </row>
    <row r="63" spans="1:18" s="1" customFormat="1" ht="15" customHeight="1" x14ac:dyDescent="0.25">
      <c r="A63"/>
      <c r="B63" s="65"/>
      <c r="C63" s="66"/>
      <c r="D63" s="61"/>
      <c r="E63" s="61"/>
      <c r="F63" s="61"/>
      <c r="G63" s="61"/>
      <c r="H63" s="61"/>
      <c r="I63" s="61"/>
      <c r="J63" s="61"/>
      <c r="K63" s="61"/>
      <c r="L63" s="61"/>
      <c r="M63" s="61"/>
      <c r="N63" s="61"/>
      <c r="O63" s="61"/>
      <c r="P63" s="102"/>
      <c r="Q63" s="38"/>
      <c r="R63" s="25"/>
    </row>
    <row r="64" spans="1:18" s="1" customFormat="1" ht="15.75" x14ac:dyDescent="0.25">
      <c r="A64"/>
      <c r="B64" s="60" t="s">
        <v>123</v>
      </c>
      <c r="C64" s="103" t="s">
        <v>124</v>
      </c>
      <c r="D64" s="104">
        <f>((D54*D55)+(D59*D60))*8</f>
        <v>260</v>
      </c>
      <c r="E64" s="104">
        <f t="shared" ref="E64:O64" si="17">(E54*E55)+(E59*E60)*8</f>
        <v>155.5</v>
      </c>
      <c r="F64" s="104">
        <f t="shared" si="17"/>
        <v>217</v>
      </c>
      <c r="G64" s="104">
        <f t="shared" si="17"/>
        <v>248.8</v>
      </c>
      <c r="H64" s="104">
        <f t="shared" si="17"/>
        <v>248.8</v>
      </c>
      <c r="I64" s="104">
        <f t="shared" si="17"/>
        <v>217</v>
      </c>
      <c r="J64" s="104">
        <f t="shared" si="17"/>
        <v>155.5</v>
      </c>
      <c r="K64" s="104">
        <f t="shared" si="17"/>
        <v>62</v>
      </c>
      <c r="L64" s="104">
        <f t="shared" si="17"/>
        <v>124.4</v>
      </c>
      <c r="M64" s="104">
        <f t="shared" si="17"/>
        <v>62.2</v>
      </c>
      <c r="N64" s="104">
        <f t="shared" si="17"/>
        <v>61.6</v>
      </c>
      <c r="O64" s="104">
        <f t="shared" si="17"/>
        <v>62.2</v>
      </c>
      <c r="P64" s="102"/>
      <c r="Q64" s="38"/>
      <c r="R64" s="25"/>
    </row>
    <row r="65" spans="1:22" s="1" customFormat="1" ht="30" x14ac:dyDescent="0.25">
      <c r="A65"/>
      <c r="B65" s="60" t="s">
        <v>125</v>
      </c>
      <c r="C65" s="103" t="s">
        <v>126</v>
      </c>
      <c r="D65" s="61">
        <f>((D54*D55)+(D59*D60))*18</f>
        <v>585</v>
      </c>
      <c r="E65" s="61">
        <f t="shared" ref="E65:O65" si="18">((E54*E55)+(E59*E60))*18</f>
        <v>594</v>
      </c>
      <c r="F65" s="61">
        <f t="shared" si="18"/>
        <v>819</v>
      </c>
      <c r="G65" s="61">
        <f t="shared" si="18"/>
        <v>950.4</v>
      </c>
      <c r="H65" s="61">
        <f t="shared" si="18"/>
        <v>950.4</v>
      </c>
      <c r="I65" s="61">
        <f t="shared" si="18"/>
        <v>819</v>
      </c>
      <c r="J65" s="61">
        <f t="shared" si="18"/>
        <v>594</v>
      </c>
      <c r="K65" s="61">
        <f t="shared" si="18"/>
        <v>234</v>
      </c>
      <c r="L65" s="61">
        <f t="shared" si="18"/>
        <v>475.2</v>
      </c>
      <c r="M65" s="61">
        <f t="shared" si="18"/>
        <v>237.6</v>
      </c>
      <c r="N65" s="61">
        <f t="shared" si="18"/>
        <v>226.8</v>
      </c>
      <c r="O65" s="61">
        <f t="shared" si="18"/>
        <v>237.6</v>
      </c>
      <c r="P65" s="110"/>
      <c r="Q65" s="38"/>
      <c r="R65" s="25"/>
    </row>
    <row r="66" spans="1:22" s="1" customFormat="1" ht="15" customHeight="1" x14ac:dyDescent="0.25">
      <c r="A66"/>
      <c r="B66" s="62" t="s">
        <v>127</v>
      </c>
      <c r="C66" s="62"/>
      <c r="D66" s="64">
        <f>SUM(D64:D65)</f>
        <v>845</v>
      </c>
      <c r="E66" s="64">
        <f t="shared" ref="E66:O66" si="19">SUM(E64:E65)</f>
        <v>749.5</v>
      </c>
      <c r="F66" s="64">
        <f t="shared" si="19"/>
        <v>1036</v>
      </c>
      <c r="G66" s="64">
        <f t="shared" si="19"/>
        <v>1199.2</v>
      </c>
      <c r="H66" s="64">
        <f t="shared" si="19"/>
        <v>1199.2</v>
      </c>
      <c r="I66" s="64">
        <f t="shared" si="19"/>
        <v>1036</v>
      </c>
      <c r="J66" s="64">
        <f t="shared" si="19"/>
        <v>749.5</v>
      </c>
      <c r="K66" s="64">
        <f t="shared" si="19"/>
        <v>296</v>
      </c>
      <c r="L66" s="64">
        <f t="shared" si="19"/>
        <v>599.6</v>
      </c>
      <c r="M66" s="64">
        <f t="shared" si="19"/>
        <v>299.8</v>
      </c>
      <c r="N66" s="64">
        <f t="shared" si="19"/>
        <v>288.40000000000003</v>
      </c>
      <c r="O66" s="64">
        <f t="shared" si="19"/>
        <v>299.8</v>
      </c>
      <c r="P66" s="110"/>
      <c r="Q66" s="38"/>
      <c r="R66" s="25"/>
    </row>
    <row r="67" spans="1:22" s="1" customFormat="1" ht="15" customHeight="1" x14ac:dyDescent="0.25">
      <c r="A67"/>
      <c r="B67" s="105"/>
      <c r="C67" s="106"/>
      <c r="D67" s="107"/>
      <c r="E67" s="107"/>
      <c r="F67" s="107"/>
      <c r="G67" s="107"/>
      <c r="H67" s="107"/>
      <c r="I67" s="107"/>
      <c r="J67" s="107"/>
      <c r="K67" s="107"/>
      <c r="L67" s="107"/>
      <c r="M67" s="107"/>
      <c r="N67" s="107"/>
      <c r="O67" s="107"/>
      <c r="P67" s="107"/>
      <c r="Q67" s="38"/>
      <c r="R67" s="25"/>
    </row>
    <row r="68" spans="1:22" s="1" customFormat="1" ht="15" customHeight="1" thickBot="1" x14ac:dyDescent="0.3">
      <c r="A68"/>
      <c r="B68" s="69" t="s">
        <v>128</v>
      </c>
      <c r="C68" s="108"/>
      <c r="D68" s="109">
        <f>D62-D66</f>
        <v>280</v>
      </c>
      <c r="E68" s="109">
        <f t="shared" ref="E68:O68" si="20">E62-E66</f>
        <v>413</v>
      </c>
      <c r="F68" s="109">
        <f t="shared" si="20"/>
        <v>539</v>
      </c>
      <c r="G68" s="109">
        <f t="shared" si="20"/>
        <v>660.8</v>
      </c>
      <c r="H68" s="109">
        <f t="shared" si="20"/>
        <v>660.8</v>
      </c>
      <c r="I68" s="109">
        <f t="shared" si="20"/>
        <v>539</v>
      </c>
      <c r="J68" s="109">
        <f t="shared" si="20"/>
        <v>413</v>
      </c>
      <c r="K68" s="109">
        <f t="shared" si="20"/>
        <v>154</v>
      </c>
      <c r="L68" s="109">
        <f t="shared" si="20"/>
        <v>330.4</v>
      </c>
      <c r="M68" s="109">
        <f t="shared" si="20"/>
        <v>165.2</v>
      </c>
      <c r="N68" s="109">
        <f t="shared" si="20"/>
        <v>131.59999999999997</v>
      </c>
      <c r="O68" s="109">
        <f t="shared" si="20"/>
        <v>165.2</v>
      </c>
      <c r="P68" s="109"/>
      <c r="Q68" s="109">
        <f t="shared" ref="Q68" si="21">SUM(E68:P68)</f>
        <v>4172</v>
      </c>
      <c r="R68" s="25"/>
    </row>
    <row r="69" spans="1:22" s="1" customFormat="1" ht="15" customHeight="1" x14ac:dyDescent="0.25">
      <c r="A69"/>
      <c r="B69" s="22"/>
      <c r="C69" s="47"/>
      <c r="D69" s="56"/>
      <c r="E69" s="56"/>
      <c r="F69" s="56"/>
      <c r="G69" s="56"/>
      <c r="H69" s="56"/>
      <c r="I69" s="56"/>
      <c r="J69" s="56"/>
      <c r="K69" s="56"/>
      <c r="L69" s="56"/>
      <c r="M69" s="56"/>
      <c r="N69" s="56"/>
      <c r="O69" s="56"/>
      <c r="P69" s="34"/>
      <c r="Q69" s="38"/>
      <c r="R69" s="25"/>
    </row>
    <row r="70" spans="1:22" s="1" customFormat="1" ht="15" customHeight="1" x14ac:dyDescent="0.25">
      <c r="A70"/>
      <c r="B70" s="8"/>
      <c r="C70" s="47"/>
      <c r="D70" s="31"/>
      <c r="E70" s="31"/>
      <c r="F70" s="31"/>
      <c r="G70" s="31"/>
      <c r="H70" s="31"/>
      <c r="I70" s="31"/>
      <c r="J70" s="31"/>
      <c r="K70" s="31"/>
      <c r="L70" s="31"/>
      <c r="M70" s="31"/>
      <c r="N70" s="31"/>
      <c r="O70" s="31"/>
      <c r="P70" s="34"/>
      <c r="Q70" s="38"/>
      <c r="R70" s="25"/>
    </row>
    <row r="71" spans="1:22" s="1" customFormat="1" ht="15" customHeight="1" x14ac:dyDescent="0.25">
      <c r="A71" s="18" t="s">
        <v>56</v>
      </c>
      <c r="B71"/>
      <c r="C71" s="37" t="s">
        <v>57</v>
      </c>
      <c r="D71" s="14"/>
      <c r="E71" s="16"/>
      <c r="F71" s="26"/>
      <c r="G71" s="27"/>
      <c r="H71" s="27"/>
      <c r="I71" s="27"/>
      <c r="J71" s="27"/>
      <c r="K71" s="27"/>
      <c r="L71" s="27"/>
      <c r="M71" s="27"/>
      <c r="N71" s="27"/>
      <c r="O71" s="27"/>
      <c r="P71" s="23"/>
      <c r="Q71" s="25"/>
      <c r="R71" s="27"/>
      <c r="S71" s="17"/>
      <c r="T71" s="17"/>
      <c r="U71" s="15"/>
      <c r="V71" s="15"/>
    </row>
    <row r="72" spans="1:22" s="1" customFormat="1" ht="15" customHeight="1" x14ac:dyDescent="0.25">
      <c r="A72" s="18"/>
      <c r="B72" t="s">
        <v>61</v>
      </c>
      <c r="C72" s="67"/>
      <c r="D72" s="14">
        <v>1</v>
      </c>
      <c r="E72" s="14"/>
      <c r="F72" s="14">
        <v>1</v>
      </c>
      <c r="G72" s="14"/>
      <c r="H72" s="14"/>
      <c r="I72" s="14">
        <v>1</v>
      </c>
      <c r="J72" s="14"/>
      <c r="K72" s="14">
        <v>1</v>
      </c>
      <c r="L72" s="14">
        <v>1</v>
      </c>
      <c r="M72" s="14"/>
      <c r="N72" s="14"/>
      <c r="O72" s="14">
        <v>1</v>
      </c>
      <c r="R72" s="27"/>
      <c r="S72" s="17"/>
      <c r="T72" s="17"/>
      <c r="U72" s="15"/>
      <c r="V72" s="15"/>
    </row>
    <row r="73" spans="1:22" s="1" customFormat="1" ht="15" customHeight="1" x14ac:dyDescent="0.25">
      <c r="A73"/>
      <c r="B73" t="s">
        <v>52</v>
      </c>
      <c r="C73" s="37"/>
      <c r="D73" s="14">
        <v>30</v>
      </c>
      <c r="E73" s="14">
        <v>30</v>
      </c>
      <c r="F73" s="14">
        <v>30</v>
      </c>
      <c r="G73" s="14">
        <v>30</v>
      </c>
      <c r="H73" s="14">
        <v>30</v>
      </c>
      <c r="I73" s="14">
        <v>30</v>
      </c>
      <c r="J73" s="14">
        <v>30</v>
      </c>
      <c r="K73" s="14">
        <v>30</v>
      </c>
      <c r="L73" s="14">
        <v>30</v>
      </c>
      <c r="M73" s="14">
        <v>30</v>
      </c>
      <c r="N73" s="14">
        <v>30</v>
      </c>
      <c r="O73" s="14">
        <v>30</v>
      </c>
      <c r="R73" s="27"/>
      <c r="S73" s="17"/>
      <c r="T73" s="17"/>
      <c r="U73" s="15"/>
      <c r="V73" s="15"/>
    </row>
    <row r="74" spans="1:22" s="1" customFormat="1" ht="15" customHeight="1" x14ac:dyDescent="0.25">
      <c r="A74"/>
      <c r="B74" t="s">
        <v>53</v>
      </c>
      <c r="C74" s="49" t="s">
        <v>55</v>
      </c>
      <c r="D74" s="30">
        <v>5</v>
      </c>
      <c r="E74" s="30">
        <v>5</v>
      </c>
      <c r="F74" s="30">
        <v>5</v>
      </c>
      <c r="G74" s="30">
        <v>5</v>
      </c>
      <c r="H74" s="30">
        <v>5</v>
      </c>
      <c r="I74" s="30">
        <v>5</v>
      </c>
      <c r="J74" s="30">
        <v>5</v>
      </c>
      <c r="K74" s="30">
        <v>5</v>
      </c>
      <c r="L74" s="30">
        <v>5</v>
      </c>
      <c r="M74" s="30">
        <v>5</v>
      </c>
      <c r="N74" s="30">
        <v>5</v>
      </c>
      <c r="O74" s="30">
        <v>5</v>
      </c>
      <c r="R74" s="27"/>
      <c r="S74" s="17"/>
      <c r="T74" s="17"/>
      <c r="U74" s="15"/>
      <c r="V74" s="15"/>
    </row>
    <row r="75" spans="1:22" s="1" customFormat="1" ht="15" customHeight="1" x14ac:dyDescent="0.25">
      <c r="A75"/>
      <c r="B75" s="13" t="s">
        <v>88</v>
      </c>
      <c r="C75" s="43"/>
      <c r="D75" s="35">
        <f>D72*(D73*D74)</f>
        <v>150</v>
      </c>
      <c r="E75" s="35">
        <f t="shared" ref="E75:O75" si="22">E72*(E73*E74)</f>
        <v>0</v>
      </c>
      <c r="F75" s="35">
        <f t="shared" si="22"/>
        <v>150</v>
      </c>
      <c r="G75" s="35">
        <f t="shared" si="22"/>
        <v>0</v>
      </c>
      <c r="H75" s="35">
        <f t="shared" si="22"/>
        <v>0</v>
      </c>
      <c r="I75" s="35">
        <f t="shared" si="22"/>
        <v>150</v>
      </c>
      <c r="J75" s="35">
        <f t="shared" si="22"/>
        <v>0</v>
      </c>
      <c r="K75" s="35">
        <f t="shared" si="22"/>
        <v>150</v>
      </c>
      <c r="L75" s="35">
        <f t="shared" si="22"/>
        <v>150</v>
      </c>
      <c r="M75" s="35">
        <f t="shared" si="22"/>
        <v>0</v>
      </c>
      <c r="N75" s="35">
        <f t="shared" si="22"/>
        <v>0</v>
      </c>
      <c r="O75" s="35">
        <f t="shared" si="22"/>
        <v>150</v>
      </c>
      <c r="R75" s="27"/>
      <c r="S75" s="17"/>
      <c r="T75" s="17"/>
      <c r="U75" s="15"/>
      <c r="V75" s="15"/>
    </row>
    <row r="76" spans="1:22" s="1" customFormat="1" ht="15" customHeight="1" x14ac:dyDescent="0.25">
      <c r="A76"/>
      <c r="B76"/>
      <c r="C76" s="44"/>
      <c r="D76" s="30"/>
      <c r="E76" s="31"/>
      <c r="F76" s="32"/>
      <c r="G76" s="33"/>
      <c r="H76" s="33"/>
      <c r="I76" s="33"/>
      <c r="J76" s="33"/>
      <c r="K76" s="33"/>
      <c r="L76" s="33"/>
      <c r="M76" s="33"/>
      <c r="N76" s="33"/>
      <c r="O76" s="33"/>
      <c r="R76" s="25"/>
    </row>
    <row r="77" spans="1:22" s="1" customFormat="1" ht="34.9" customHeight="1" x14ac:dyDescent="0.25">
      <c r="A77"/>
      <c r="B77" t="s">
        <v>54</v>
      </c>
      <c r="C77" s="52" t="s">
        <v>93</v>
      </c>
      <c r="D77" s="30">
        <f>0.3*D75</f>
        <v>45</v>
      </c>
      <c r="E77" s="30">
        <f t="shared" ref="E77:O77" si="23">0.3*E75</f>
        <v>0</v>
      </c>
      <c r="F77" s="30">
        <f t="shared" si="23"/>
        <v>45</v>
      </c>
      <c r="G77" s="30">
        <f t="shared" si="23"/>
        <v>0</v>
      </c>
      <c r="H77" s="30">
        <f t="shared" si="23"/>
        <v>0</v>
      </c>
      <c r="I77" s="30">
        <f t="shared" si="23"/>
        <v>45</v>
      </c>
      <c r="J77" s="30">
        <f t="shared" si="23"/>
        <v>0</v>
      </c>
      <c r="K77" s="30">
        <f t="shared" si="23"/>
        <v>45</v>
      </c>
      <c r="L77" s="30">
        <f t="shared" si="23"/>
        <v>45</v>
      </c>
      <c r="M77" s="30">
        <f t="shared" si="23"/>
        <v>0</v>
      </c>
      <c r="N77" s="30">
        <f t="shared" si="23"/>
        <v>0</v>
      </c>
      <c r="O77" s="30">
        <f t="shared" si="23"/>
        <v>45</v>
      </c>
      <c r="R77" s="25"/>
    </row>
    <row r="78" spans="1:22" s="1" customFormat="1" ht="15" customHeight="1" x14ac:dyDescent="0.25">
      <c r="A78"/>
      <c r="B78" s="13" t="s">
        <v>58</v>
      </c>
      <c r="C78" s="43"/>
      <c r="D78" s="35">
        <f>D77</f>
        <v>45</v>
      </c>
      <c r="E78" s="35">
        <f t="shared" ref="E78:O78" si="24">E77</f>
        <v>0</v>
      </c>
      <c r="F78" s="35">
        <f t="shared" si="24"/>
        <v>45</v>
      </c>
      <c r="G78" s="35">
        <f t="shared" si="24"/>
        <v>0</v>
      </c>
      <c r="H78" s="35">
        <f t="shared" si="24"/>
        <v>0</v>
      </c>
      <c r="I78" s="35">
        <f t="shared" si="24"/>
        <v>45</v>
      </c>
      <c r="J78" s="35">
        <f t="shared" si="24"/>
        <v>0</v>
      </c>
      <c r="K78" s="35">
        <f t="shared" si="24"/>
        <v>45</v>
      </c>
      <c r="L78" s="35">
        <f t="shared" si="24"/>
        <v>45</v>
      </c>
      <c r="M78" s="35">
        <f t="shared" si="24"/>
        <v>0</v>
      </c>
      <c r="N78" s="35">
        <f t="shared" si="24"/>
        <v>0</v>
      </c>
      <c r="O78" s="35">
        <f t="shared" si="24"/>
        <v>45</v>
      </c>
      <c r="R78" s="25"/>
    </row>
    <row r="79" spans="1:22" ht="15" customHeight="1" thickBot="1" x14ac:dyDescent="0.3">
      <c r="B79" s="19" t="s">
        <v>59</v>
      </c>
      <c r="C79" s="45"/>
      <c r="D79" s="39">
        <f t="shared" ref="D79:O79" si="25">D75-D78</f>
        <v>105</v>
      </c>
      <c r="E79" s="39">
        <f t="shared" si="25"/>
        <v>0</v>
      </c>
      <c r="F79" s="39">
        <f t="shared" si="25"/>
        <v>105</v>
      </c>
      <c r="G79" s="39">
        <f t="shared" si="25"/>
        <v>0</v>
      </c>
      <c r="H79" s="39">
        <f t="shared" si="25"/>
        <v>0</v>
      </c>
      <c r="I79" s="39">
        <f t="shared" si="25"/>
        <v>105</v>
      </c>
      <c r="J79" s="39">
        <f t="shared" si="25"/>
        <v>0</v>
      </c>
      <c r="K79" s="39">
        <f t="shared" si="25"/>
        <v>105</v>
      </c>
      <c r="L79" s="39">
        <f t="shared" si="25"/>
        <v>105</v>
      </c>
      <c r="M79" s="39">
        <f t="shared" si="25"/>
        <v>0</v>
      </c>
      <c r="N79" s="39">
        <f t="shared" si="25"/>
        <v>0</v>
      </c>
      <c r="O79" s="39">
        <f t="shared" si="25"/>
        <v>105</v>
      </c>
      <c r="P79" s="36"/>
      <c r="Q79" s="36">
        <f>SUM(D79:O79)</f>
        <v>630</v>
      </c>
      <c r="R79" s="24"/>
    </row>
    <row r="80" spans="1:22" ht="15" customHeight="1" x14ac:dyDescent="0.25">
      <c r="B80" s="15"/>
      <c r="C80" s="46"/>
      <c r="D80" s="31"/>
      <c r="E80" s="31"/>
      <c r="F80" s="32"/>
      <c r="G80" s="33"/>
      <c r="H80" s="33"/>
      <c r="I80" s="33"/>
      <c r="J80" s="33"/>
      <c r="K80" s="33"/>
      <c r="L80" s="33"/>
      <c r="M80" s="33"/>
      <c r="N80" s="33"/>
      <c r="O80" s="33"/>
      <c r="P80" s="34"/>
      <c r="Q80" s="34"/>
      <c r="R80" s="24"/>
    </row>
    <row r="81" spans="1:18" ht="15" customHeight="1" x14ac:dyDescent="0.25">
      <c r="B81" s="15"/>
      <c r="C81" s="48"/>
      <c r="D81" s="16"/>
      <c r="E81" s="26"/>
      <c r="F81" s="26"/>
      <c r="G81" s="27"/>
      <c r="H81" s="27"/>
      <c r="I81" s="27"/>
      <c r="J81" s="27"/>
      <c r="K81" s="27"/>
      <c r="L81" s="27"/>
      <c r="M81" s="27"/>
      <c r="N81" s="27"/>
      <c r="O81" s="27"/>
      <c r="P81" s="23"/>
      <c r="Q81" s="23"/>
      <c r="R81" s="24"/>
    </row>
    <row r="82" spans="1:18" ht="24.75" customHeight="1" thickBot="1" x14ac:dyDescent="0.4">
      <c r="A82" s="21" t="s">
        <v>35</v>
      </c>
      <c r="B82" s="19"/>
      <c r="C82" s="45"/>
      <c r="D82" s="39">
        <f t="shared" ref="D82:O82" si="26">D18+D22+D30+D40+D51+D68+D79</f>
        <v>5764</v>
      </c>
      <c r="E82" s="39">
        <f t="shared" si="26"/>
        <v>4736.2000000000007</v>
      </c>
      <c r="F82" s="39">
        <f t="shared" si="26"/>
        <v>4967.2000000000007</v>
      </c>
      <c r="G82" s="39">
        <f t="shared" si="26"/>
        <v>6039.8</v>
      </c>
      <c r="H82" s="39">
        <f t="shared" si="26"/>
        <v>4984.0000000000009</v>
      </c>
      <c r="I82" s="39">
        <f t="shared" si="26"/>
        <v>4967.2000000000007</v>
      </c>
      <c r="J82" s="39">
        <f t="shared" si="26"/>
        <v>5792</v>
      </c>
      <c r="K82" s="39">
        <f t="shared" si="26"/>
        <v>4582.2000000000007</v>
      </c>
      <c r="L82" s="39">
        <f t="shared" si="26"/>
        <v>5814.4</v>
      </c>
      <c r="M82" s="39">
        <f t="shared" si="26"/>
        <v>4488.4000000000005</v>
      </c>
      <c r="N82" s="39">
        <f t="shared" si="26"/>
        <v>4454.8000000000011</v>
      </c>
      <c r="O82" s="39">
        <f t="shared" si="26"/>
        <v>5649.2</v>
      </c>
      <c r="P82" s="36"/>
      <c r="Q82" s="36">
        <f>SUM(D82:O82)</f>
        <v>62239.400000000009</v>
      </c>
      <c r="R82" s="29"/>
    </row>
    <row r="83" spans="1:18" ht="15" customHeight="1" x14ac:dyDescent="0.25">
      <c r="B83" s="15"/>
      <c r="C83" s="48"/>
      <c r="D83" s="16"/>
      <c r="E83" s="26"/>
      <c r="F83" s="26"/>
      <c r="G83" s="27"/>
      <c r="H83" s="27"/>
      <c r="I83" s="27"/>
      <c r="J83" s="27"/>
      <c r="K83" s="27"/>
      <c r="L83" s="27"/>
      <c r="M83" s="27"/>
      <c r="N83" s="27"/>
      <c r="O83" s="27"/>
      <c r="P83" s="23"/>
      <c r="Q83" s="23"/>
      <c r="R83" s="24"/>
    </row>
    <row r="84" spans="1:18" ht="15" customHeight="1" x14ac:dyDescent="0.25">
      <c r="B84" s="15"/>
      <c r="C84" s="48"/>
      <c r="D84" s="16"/>
      <c r="E84" s="26"/>
      <c r="F84" s="26"/>
      <c r="G84" s="27"/>
      <c r="H84" s="27"/>
      <c r="I84" s="27"/>
      <c r="J84" s="27"/>
      <c r="K84" s="27"/>
      <c r="L84" s="27"/>
      <c r="M84" s="27"/>
      <c r="N84" s="27"/>
      <c r="O84" s="27"/>
      <c r="P84" s="23"/>
      <c r="Q84" s="23"/>
      <c r="R84" s="24"/>
    </row>
    <row r="85" spans="1:18" ht="30" x14ac:dyDescent="0.25">
      <c r="A85" s="1" t="s">
        <v>62</v>
      </c>
      <c r="B85" t="s">
        <v>46</v>
      </c>
      <c r="C85" s="37" t="s">
        <v>157</v>
      </c>
      <c r="D85" s="6">
        <f>Salaries!$H$7/12*1.01</f>
        <v>2769.425252</v>
      </c>
      <c r="E85" s="6">
        <f>Salaries!$H$7/12*1.01</f>
        <v>2769.425252</v>
      </c>
      <c r="F85" s="6">
        <f>Salaries!$H$7/12*1.01</f>
        <v>2769.425252</v>
      </c>
      <c r="G85" s="6">
        <f>Salaries!$H$7/12*1.01</f>
        <v>2769.425252</v>
      </c>
      <c r="H85" s="6">
        <f>Salaries!$H$7/12*1.01</f>
        <v>2769.425252</v>
      </c>
      <c r="I85" s="6">
        <f>Salaries!$H$7/12*1.01</f>
        <v>2769.425252</v>
      </c>
      <c r="J85" s="6">
        <f>Salaries!$H$7/12*1.01</f>
        <v>2769.425252</v>
      </c>
      <c r="K85" s="6">
        <f>Salaries!$H$7/12*1.01</f>
        <v>2769.425252</v>
      </c>
      <c r="L85" s="6">
        <f>Salaries!$H$7/12*1.01</f>
        <v>2769.425252</v>
      </c>
      <c r="M85" s="6">
        <f>Salaries!$H$7/12*1.01</f>
        <v>2769.425252</v>
      </c>
      <c r="N85" s="6">
        <f>Salaries!$H$7/12*1.01</f>
        <v>2769.425252</v>
      </c>
      <c r="O85" s="6">
        <f>Salaries!$H$7/12*1.01</f>
        <v>2769.425252</v>
      </c>
      <c r="P85" s="28"/>
      <c r="Q85" s="40">
        <f>SUM(D85:O85)</f>
        <v>33233.103024000004</v>
      </c>
      <c r="R85" s="24"/>
    </row>
    <row r="86" spans="1:18" ht="15" customHeight="1" x14ac:dyDescent="0.25">
      <c r="B86" t="s">
        <v>48</v>
      </c>
      <c r="C86" s="37" t="s">
        <v>90</v>
      </c>
      <c r="D86" s="6">
        <v>0</v>
      </c>
      <c r="E86" s="6">
        <v>0</v>
      </c>
      <c r="F86" s="6">
        <v>0</v>
      </c>
      <c r="G86" s="6">
        <v>0</v>
      </c>
      <c r="H86" s="6">
        <v>0</v>
      </c>
      <c r="I86" s="6">
        <v>0</v>
      </c>
      <c r="J86" s="6">
        <v>0</v>
      </c>
      <c r="K86" s="6">
        <v>0</v>
      </c>
      <c r="L86" s="6">
        <v>0</v>
      </c>
      <c r="M86" s="6">
        <v>0</v>
      </c>
      <c r="N86" s="6">
        <v>0</v>
      </c>
      <c r="O86" s="6">
        <v>0</v>
      </c>
      <c r="P86" s="28"/>
      <c r="Q86" s="40">
        <f t="shared" ref="Q86:Q102" si="27">SUM(D86:O86)</f>
        <v>0</v>
      </c>
      <c r="R86" s="24"/>
    </row>
    <row r="87" spans="1:18" ht="15" customHeight="1" x14ac:dyDescent="0.25">
      <c r="B87" t="s">
        <v>26</v>
      </c>
      <c r="D87" s="6">
        <v>70</v>
      </c>
      <c r="E87" s="6">
        <v>70</v>
      </c>
      <c r="F87" s="6">
        <v>70</v>
      </c>
      <c r="G87" s="6">
        <v>70</v>
      </c>
      <c r="H87" s="6">
        <v>70</v>
      </c>
      <c r="I87" s="6">
        <v>70</v>
      </c>
      <c r="J87" s="6">
        <v>70</v>
      </c>
      <c r="K87" s="6">
        <v>70</v>
      </c>
      <c r="L87" s="6">
        <v>70</v>
      </c>
      <c r="M87" s="6">
        <v>70</v>
      </c>
      <c r="N87" s="6">
        <v>70</v>
      </c>
      <c r="O87" s="6">
        <v>70</v>
      </c>
      <c r="P87" s="28"/>
      <c r="Q87" s="40">
        <f t="shared" si="27"/>
        <v>840</v>
      </c>
      <c r="R87" s="24"/>
    </row>
    <row r="88" spans="1:18" ht="15" customHeight="1" x14ac:dyDescent="0.25">
      <c r="B88" t="s">
        <v>91</v>
      </c>
      <c r="D88" s="6">
        <v>250</v>
      </c>
      <c r="E88" s="28">
        <v>250</v>
      </c>
      <c r="F88" s="28">
        <v>250</v>
      </c>
      <c r="G88" s="28">
        <v>250</v>
      </c>
      <c r="H88" s="28">
        <v>250</v>
      </c>
      <c r="I88" s="28">
        <v>250</v>
      </c>
      <c r="J88" s="28">
        <v>250</v>
      </c>
      <c r="K88" s="28">
        <v>250</v>
      </c>
      <c r="L88" s="28">
        <v>250</v>
      </c>
      <c r="M88" s="28">
        <v>250</v>
      </c>
      <c r="N88" s="28">
        <v>250</v>
      </c>
      <c r="O88" s="28">
        <v>250</v>
      </c>
      <c r="P88" s="28"/>
      <c r="Q88" s="40">
        <f t="shared" si="27"/>
        <v>3000</v>
      </c>
      <c r="R88" s="24"/>
    </row>
    <row r="89" spans="1:18" ht="15" customHeight="1" x14ac:dyDescent="0.25">
      <c r="B89" t="s">
        <v>27</v>
      </c>
      <c r="C89" s="37" t="s">
        <v>60</v>
      </c>
      <c r="D89" s="6">
        <v>400</v>
      </c>
      <c r="E89" s="6">
        <v>400</v>
      </c>
      <c r="F89" s="6">
        <v>400</v>
      </c>
      <c r="G89" s="6">
        <v>400</v>
      </c>
      <c r="H89" s="6">
        <v>400</v>
      </c>
      <c r="I89" s="6">
        <v>400</v>
      </c>
      <c r="J89" s="6">
        <v>400</v>
      </c>
      <c r="K89" s="6">
        <v>400</v>
      </c>
      <c r="L89" s="6">
        <v>400</v>
      </c>
      <c r="M89" s="6">
        <v>400</v>
      </c>
      <c r="N89" s="6">
        <v>400</v>
      </c>
      <c r="O89" s="6">
        <v>400</v>
      </c>
      <c r="P89" s="28"/>
      <c r="Q89" s="40">
        <f t="shared" si="27"/>
        <v>4800</v>
      </c>
      <c r="R89" s="24"/>
    </row>
    <row r="90" spans="1:18" ht="15" customHeight="1" x14ac:dyDescent="0.25">
      <c r="B90" t="s">
        <v>24</v>
      </c>
      <c r="D90" s="6">
        <v>75</v>
      </c>
      <c r="E90" s="28">
        <v>75</v>
      </c>
      <c r="F90" s="28">
        <v>75</v>
      </c>
      <c r="G90" s="28">
        <v>75</v>
      </c>
      <c r="H90" s="28">
        <v>75</v>
      </c>
      <c r="I90" s="28">
        <v>75</v>
      </c>
      <c r="J90" s="28">
        <v>75</v>
      </c>
      <c r="K90" s="28">
        <v>75</v>
      </c>
      <c r="L90" s="28">
        <v>75</v>
      </c>
      <c r="M90" s="28">
        <v>75</v>
      </c>
      <c r="N90" s="28">
        <v>75</v>
      </c>
      <c r="O90" s="28">
        <v>75</v>
      </c>
      <c r="P90" s="28"/>
      <c r="Q90" s="40">
        <f t="shared" si="27"/>
        <v>900</v>
      </c>
      <c r="R90" s="24"/>
    </row>
    <row r="91" spans="1:18" ht="15" customHeight="1" x14ac:dyDescent="0.25">
      <c r="B91" t="s">
        <v>1</v>
      </c>
      <c r="D91" s="6">
        <v>2500</v>
      </c>
      <c r="E91" s="28"/>
      <c r="F91" s="28"/>
      <c r="G91" s="28"/>
      <c r="H91" s="28"/>
      <c r="I91" s="28"/>
      <c r="J91" s="28"/>
      <c r="K91" s="28"/>
      <c r="L91" s="28"/>
      <c r="M91" s="28"/>
      <c r="N91" s="28"/>
      <c r="O91" s="28"/>
      <c r="P91" s="28"/>
      <c r="Q91" s="40">
        <f t="shared" si="27"/>
        <v>2500</v>
      </c>
      <c r="R91" s="24"/>
    </row>
    <row r="92" spans="1:18" ht="15" customHeight="1" x14ac:dyDescent="0.25">
      <c r="B92" t="s">
        <v>6</v>
      </c>
      <c r="D92" s="6">
        <v>25</v>
      </c>
      <c r="E92" s="28">
        <v>25</v>
      </c>
      <c r="F92" s="28">
        <v>25</v>
      </c>
      <c r="G92" s="28">
        <v>25</v>
      </c>
      <c r="H92" s="28">
        <v>25</v>
      </c>
      <c r="I92" s="28">
        <v>25</v>
      </c>
      <c r="J92" s="28">
        <v>25</v>
      </c>
      <c r="K92" s="28">
        <v>25</v>
      </c>
      <c r="L92" s="28">
        <v>25</v>
      </c>
      <c r="M92" s="28">
        <v>25</v>
      </c>
      <c r="N92" s="28">
        <v>25</v>
      </c>
      <c r="O92" s="28">
        <v>25</v>
      </c>
      <c r="P92" s="28"/>
      <c r="Q92" s="40">
        <f t="shared" si="27"/>
        <v>300</v>
      </c>
      <c r="R92" s="24"/>
    </row>
    <row r="93" spans="1:18" ht="15" customHeight="1" x14ac:dyDescent="0.25">
      <c r="B93" t="s">
        <v>25</v>
      </c>
      <c r="D93" s="6">
        <v>300</v>
      </c>
      <c r="E93" s="28">
        <v>300</v>
      </c>
      <c r="F93" s="28">
        <v>300</v>
      </c>
      <c r="G93" s="28">
        <v>300</v>
      </c>
      <c r="H93" s="28">
        <v>300</v>
      </c>
      <c r="I93" s="28">
        <v>300</v>
      </c>
      <c r="J93" s="28">
        <v>300</v>
      </c>
      <c r="K93" s="28">
        <v>300</v>
      </c>
      <c r="L93" s="28">
        <v>300</v>
      </c>
      <c r="M93" s="28">
        <v>300</v>
      </c>
      <c r="N93" s="28">
        <v>300</v>
      </c>
      <c r="O93" s="28">
        <v>300</v>
      </c>
      <c r="P93" s="28"/>
      <c r="Q93" s="40">
        <f t="shared" si="27"/>
        <v>3600</v>
      </c>
      <c r="R93" s="24"/>
    </row>
    <row r="94" spans="1:18" ht="15" customHeight="1" x14ac:dyDescent="0.25">
      <c r="B94" t="s">
        <v>28</v>
      </c>
      <c r="D94" s="6">
        <v>300</v>
      </c>
      <c r="E94" s="28"/>
      <c r="F94" s="28">
        <v>300</v>
      </c>
      <c r="G94" s="28"/>
      <c r="H94" s="28">
        <v>300</v>
      </c>
      <c r="I94" s="28"/>
      <c r="J94" s="28"/>
      <c r="K94" s="28">
        <v>300</v>
      </c>
      <c r="L94" s="28"/>
      <c r="M94" s="28"/>
      <c r="N94" s="28">
        <v>300</v>
      </c>
      <c r="O94" s="28"/>
      <c r="P94" s="28"/>
      <c r="Q94" s="40">
        <f t="shared" si="27"/>
        <v>1500</v>
      </c>
      <c r="R94" s="24"/>
    </row>
    <row r="95" spans="1:18" ht="15" customHeight="1" x14ac:dyDescent="0.25">
      <c r="B95" t="s">
        <v>22</v>
      </c>
      <c r="D95" s="6">
        <v>40</v>
      </c>
      <c r="E95" s="28">
        <v>40</v>
      </c>
      <c r="F95" s="28">
        <v>40</v>
      </c>
      <c r="G95" s="28">
        <v>40</v>
      </c>
      <c r="H95" s="28">
        <v>40</v>
      </c>
      <c r="I95" s="28">
        <v>40</v>
      </c>
      <c r="J95" s="28">
        <v>40</v>
      </c>
      <c r="K95" s="28">
        <v>40</v>
      </c>
      <c r="L95" s="28">
        <v>40</v>
      </c>
      <c r="M95" s="28">
        <v>40</v>
      </c>
      <c r="N95" s="28">
        <v>40</v>
      </c>
      <c r="O95" s="28">
        <v>40</v>
      </c>
      <c r="P95" s="28"/>
      <c r="Q95" s="40">
        <f t="shared" si="27"/>
        <v>480</v>
      </c>
      <c r="R95" s="24"/>
    </row>
    <row r="96" spans="1:18" ht="15" customHeight="1" x14ac:dyDescent="0.25">
      <c r="B96" t="s">
        <v>7</v>
      </c>
      <c r="D96" s="6">
        <v>25</v>
      </c>
      <c r="E96" s="6">
        <v>25</v>
      </c>
      <c r="F96" s="6">
        <v>25</v>
      </c>
      <c r="G96" s="6">
        <v>25</v>
      </c>
      <c r="H96" s="6">
        <v>25</v>
      </c>
      <c r="I96" s="6">
        <v>25</v>
      </c>
      <c r="J96" s="6">
        <v>25</v>
      </c>
      <c r="K96" s="6">
        <v>25</v>
      </c>
      <c r="L96" s="6">
        <v>25</v>
      </c>
      <c r="M96" s="6">
        <v>25</v>
      </c>
      <c r="N96" s="6">
        <v>25</v>
      </c>
      <c r="O96" s="6">
        <v>25</v>
      </c>
      <c r="P96" s="28"/>
      <c r="Q96" s="40">
        <f t="shared" si="27"/>
        <v>300</v>
      </c>
      <c r="R96" s="24"/>
    </row>
    <row r="97" spans="1:19" ht="15" customHeight="1" x14ac:dyDescent="0.25">
      <c r="B97" t="s">
        <v>4</v>
      </c>
      <c r="D97" s="6">
        <v>10</v>
      </c>
      <c r="E97" s="28">
        <v>10</v>
      </c>
      <c r="F97" s="28">
        <v>10</v>
      </c>
      <c r="G97" s="28">
        <v>10</v>
      </c>
      <c r="H97" s="28">
        <v>10</v>
      </c>
      <c r="I97" s="28">
        <v>10</v>
      </c>
      <c r="J97" s="28">
        <v>10</v>
      </c>
      <c r="K97" s="28">
        <v>10</v>
      </c>
      <c r="L97" s="28">
        <v>10</v>
      </c>
      <c r="M97" s="28">
        <v>10</v>
      </c>
      <c r="N97" s="28">
        <v>10</v>
      </c>
      <c r="O97" s="28">
        <v>10</v>
      </c>
      <c r="P97" s="28"/>
      <c r="Q97" s="40">
        <f t="shared" si="27"/>
        <v>120</v>
      </c>
      <c r="R97" s="24"/>
    </row>
    <row r="98" spans="1:19" ht="15" customHeight="1" x14ac:dyDescent="0.25">
      <c r="B98" t="s">
        <v>49</v>
      </c>
      <c r="D98" s="6">
        <v>750</v>
      </c>
      <c r="E98" s="28"/>
      <c r="F98" s="28"/>
      <c r="G98" s="28"/>
      <c r="H98" s="28"/>
      <c r="I98" s="28"/>
      <c r="J98" s="28"/>
      <c r="K98" s="28"/>
      <c r="L98" s="28"/>
      <c r="M98" s="28"/>
      <c r="N98" s="28"/>
      <c r="O98" s="28">
        <v>1000</v>
      </c>
      <c r="P98" s="28"/>
      <c r="Q98" s="40">
        <f t="shared" si="27"/>
        <v>1750</v>
      </c>
      <c r="R98" s="24"/>
    </row>
    <row r="99" spans="1:19" ht="15" customHeight="1" x14ac:dyDescent="0.25">
      <c r="B99" t="s">
        <v>50</v>
      </c>
      <c r="D99" s="6">
        <v>25</v>
      </c>
      <c r="E99" s="6">
        <v>25</v>
      </c>
      <c r="F99" s="6">
        <v>25</v>
      </c>
      <c r="G99" s="6">
        <v>25</v>
      </c>
      <c r="H99" s="6">
        <v>25</v>
      </c>
      <c r="I99" s="6">
        <v>25</v>
      </c>
      <c r="J99" s="6">
        <v>25</v>
      </c>
      <c r="K99" s="6">
        <v>25</v>
      </c>
      <c r="L99" s="6">
        <v>25</v>
      </c>
      <c r="M99" s="6">
        <v>25</v>
      </c>
      <c r="N99" s="6">
        <v>25</v>
      </c>
      <c r="O99" s="6">
        <v>25</v>
      </c>
      <c r="P99" s="28"/>
      <c r="Q99" s="40">
        <f t="shared" si="27"/>
        <v>300</v>
      </c>
      <c r="R99" s="24"/>
    </row>
    <row r="100" spans="1:19" ht="15" customHeight="1" x14ac:dyDescent="0.25">
      <c r="B100" t="s">
        <v>29</v>
      </c>
      <c r="D100" s="6">
        <v>500</v>
      </c>
      <c r="E100" s="28"/>
      <c r="F100" s="28"/>
      <c r="G100" s="28"/>
      <c r="H100" s="28"/>
      <c r="I100" s="28"/>
      <c r="J100" s="28"/>
      <c r="K100" s="28"/>
      <c r="L100" s="28"/>
      <c r="M100" s="28"/>
      <c r="N100" s="28"/>
      <c r="O100" s="28"/>
      <c r="P100" s="28"/>
      <c r="Q100" s="40">
        <f t="shared" si="27"/>
        <v>500</v>
      </c>
      <c r="R100" s="24"/>
    </row>
    <row r="101" spans="1:19" ht="15" customHeight="1" x14ac:dyDescent="0.25">
      <c r="B101" t="s">
        <v>94</v>
      </c>
      <c r="D101" s="6">
        <f>SUM(D102,D85:D100)*0.05</f>
        <v>406.97126260000005</v>
      </c>
      <c r="E101" s="6">
        <f>SUM(E102,E85:E100)*0.05</f>
        <v>204.47126260000002</v>
      </c>
      <c r="F101" s="6">
        <f t="shared" ref="F101:O101" si="28">SUM(F102,F85:F100)*0.05</f>
        <v>219.47126260000002</v>
      </c>
      <c r="G101" s="6">
        <f t="shared" si="28"/>
        <v>204.47126260000002</v>
      </c>
      <c r="H101" s="6">
        <f t="shared" si="28"/>
        <v>219.47126260000002</v>
      </c>
      <c r="I101" s="6">
        <f t="shared" si="28"/>
        <v>204.47126260000002</v>
      </c>
      <c r="J101" s="6">
        <f t="shared" si="28"/>
        <v>204.47126260000002</v>
      </c>
      <c r="K101" s="6">
        <f t="shared" si="28"/>
        <v>219.47126260000002</v>
      </c>
      <c r="L101" s="6">
        <f t="shared" si="28"/>
        <v>204.47126260000002</v>
      </c>
      <c r="M101" s="6">
        <f t="shared" si="28"/>
        <v>204.47126260000002</v>
      </c>
      <c r="N101" s="6">
        <f t="shared" si="28"/>
        <v>219.47126260000002</v>
      </c>
      <c r="O101" s="6">
        <f t="shared" si="28"/>
        <v>254.47126260000002</v>
      </c>
      <c r="P101" s="28"/>
      <c r="Q101" s="40">
        <f t="shared" si="27"/>
        <v>2766.1551512000005</v>
      </c>
      <c r="R101" s="24"/>
    </row>
    <row r="102" spans="1:19" ht="15" customHeight="1" x14ac:dyDescent="0.25">
      <c r="B102" t="s">
        <v>8</v>
      </c>
      <c r="D102" s="6">
        <v>100</v>
      </c>
      <c r="E102" s="28">
        <v>100</v>
      </c>
      <c r="F102" s="28">
        <v>100</v>
      </c>
      <c r="G102" s="28">
        <v>100</v>
      </c>
      <c r="H102" s="28">
        <v>100</v>
      </c>
      <c r="I102" s="28">
        <v>100</v>
      </c>
      <c r="J102" s="28">
        <v>100</v>
      </c>
      <c r="K102" s="28">
        <v>100</v>
      </c>
      <c r="L102" s="28">
        <v>100</v>
      </c>
      <c r="M102" s="28">
        <v>100</v>
      </c>
      <c r="N102" s="28">
        <v>100</v>
      </c>
      <c r="O102" s="28">
        <v>100</v>
      </c>
      <c r="P102" s="28"/>
      <c r="Q102" s="40">
        <f t="shared" si="27"/>
        <v>1200</v>
      </c>
      <c r="R102" s="24"/>
    </row>
    <row r="103" spans="1:19" ht="15" customHeight="1" x14ac:dyDescent="0.25">
      <c r="B103" s="15"/>
      <c r="C103" s="48"/>
      <c r="D103" s="16"/>
      <c r="E103" s="26"/>
      <c r="F103" s="26"/>
      <c r="G103" s="27"/>
      <c r="H103" s="27"/>
      <c r="I103" s="27"/>
      <c r="J103" s="27"/>
      <c r="K103" s="27"/>
      <c r="L103" s="27"/>
      <c r="M103" s="27"/>
      <c r="N103" s="27"/>
      <c r="O103" s="27"/>
      <c r="P103" s="23"/>
      <c r="Q103" s="23"/>
      <c r="R103" s="24"/>
    </row>
    <row r="104" spans="1:19" ht="21.75" customHeight="1" thickBot="1" x14ac:dyDescent="0.4">
      <c r="A104" s="21" t="s">
        <v>36</v>
      </c>
      <c r="B104" s="19"/>
      <c r="C104" s="45"/>
      <c r="D104" s="39">
        <f>SUM(D85:D103)</f>
        <v>8546.396514600001</v>
      </c>
      <c r="E104" s="84">
        <f t="shared" ref="E104:O104" si="29">SUM(E85:E102)</f>
        <v>4293.8965146</v>
      </c>
      <c r="F104" s="84">
        <f t="shared" si="29"/>
        <v>4608.8965146</v>
      </c>
      <c r="G104" s="84">
        <f t="shared" si="29"/>
        <v>4293.8965146</v>
      </c>
      <c r="H104" s="84">
        <f t="shared" si="29"/>
        <v>4608.8965146</v>
      </c>
      <c r="I104" s="84">
        <f t="shared" si="29"/>
        <v>4293.8965146</v>
      </c>
      <c r="J104" s="84">
        <f t="shared" si="29"/>
        <v>4293.8965146</v>
      </c>
      <c r="K104" s="84">
        <f t="shared" si="29"/>
        <v>4608.8965146</v>
      </c>
      <c r="L104" s="84">
        <f t="shared" si="29"/>
        <v>4293.8965146</v>
      </c>
      <c r="M104" s="84">
        <f t="shared" si="29"/>
        <v>4293.8965146</v>
      </c>
      <c r="N104" s="84">
        <f t="shared" si="29"/>
        <v>4608.8965146</v>
      </c>
      <c r="O104" s="84">
        <f t="shared" si="29"/>
        <v>5343.8965146</v>
      </c>
      <c r="P104" s="85"/>
      <c r="Q104" s="86">
        <f>SUM(D104:O104)</f>
        <v>58089.25817519999</v>
      </c>
      <c r="R104" s="87"/>
      <c r="S104" s="12"/>
    </row>
    <row r="105" spans="1:19" ht="15" customHeight="1" x14ac:dyDescent="0.25">
      <c r="B105" s="15"/>
      <c r="C105" s="46"/>
      <c r="D105" s="31"/>
      <c r="E105" s="88"/>
      <c r="F105" s="88"/>
      <c r="G105" s="89"/>
      <c r="H105" s="89"/>
      <c r="I105" s="89"/>
      <c r="J105" s="89"/>
      <c r="K105" s="89"/>
      <c r="L105" s="89"/>
      <c r="M105" s="89"/>
      <c r="N105" s="89"/>
      <c r="O105" s="89"/>
      <c r="P105" s="90"/>
      <c r="Q105" s="90"/>
      <c r="R105" s="28"/>
      <c r="S105" s="12"/>
    </row>
    <row r="106" spans="1:19" ht="15" customHeight="1" thickBot="1" x14ac:dyDescent="0.4">
      <c r="A106" s="21" t="s">
        <v>37</v>
      </c>
      <c r="B106" s="19"/>
      <c r="C106" s="45"/>
      <c r="D106" s="112">
        <f t="shared" ref="D106:O106" si="30">D82-D104</f>
        <v>-2782.396514600001</v>
      </c>
      <c r="E106" s="112">
        <f t="shared" si="30"/>
        <v>442.30348540000068</v>
      </c>
      <c r="F106" s="112">
        <f t="shared" si="30"/>
        <v>358.30348540000068</v>
      </c>
      <c r="G106" s="112">
        <f t="shared" si="30"/>
        <v>1745.9034854000001</v>
      </c>
      <c r="H106" s="112">
        <f t="shared" si="30"/>
        <v>375.10348540000086</v>
      </c>
      <c r="I106" s="112">
        <f t="shared" si="30"/>
        <v>673.30348540000068</v>
      </c>
      <c r="J106" s="112">
        <f t="shared" si="30"/>
        <v>1498.1034854</v>
      </c>
      <c r="K106" s="112">
        <f t="shared" si="30"/>
        <v>-26.696514599999318</v>
      </c>
      <c r="L106" s="112">
        <f t="shared" si="30"/>
        <v>1520.5034853999996</v>
      </c>
      <c r="M106" s="112">
        <f t="shared" si="30"/>
        <v>194.5034854000005</v>
      </c>
      <c r="N106" s="112">
        <f t="shared" si="30"/>
        <v>-154.09651459999895</v>
      </c>
      <c r="O106" s="112">
        <f t="shared" si="30"/>
        <v>305.30348539999977</v>
      </c>
      <c r="P106" s="86"/>
      <c r="Q106" s="86">
        <f>SUM(D106:O106)</f>
        <v>4150.1418248000036</v>
      </c>
      <c r="R106" s="87"/>
      <c r="S106" s="12"/>
    </row>
    <row r="107" spans="1:19" ht="15" customHeight="1" x14ac:dyDescent="0.25">
      <c r="B107" s="15"/>
      <c r="C107" s="46"/>
      <c r="D107" s="31"/>
      <c r="E107" s="32"/>
      <c r="F107" s="32"/>
      <c r="G107" s="33"/>
      <c r="H107" s="33"/>
      <c r="I107" s="33"/>
      <c r="J107" s="33"/>
      <c r="K107" s="33"/>
      <c r="L107" s="33"/>
      <c r="M107" s="33"/>
      <c r="N107" s="33"/>
      <c r="O107" s="33"/>
      <c r="P107" s="34"/>
      <c r="Q107" s="34"/>
      <c r="R107" s="29"/>
      <c r="S107" s="12"/>
    </row>
    <row r="108" spans="1:19" ht="15" customHeight="1" x14ac:dyDescent="0.25">
      <c r="A108" s="1" t="s">
        <v>38</v>
      </c>
      <c r="B108" s="54" t="s">
        <v>63</v>
      </c>
      <c r="C108" s="47" t="s">
        <v>165</v>
      </c>
      <c r="D108" s="31">
        <v>10000</v>
      </c>
      <c r="E108" s="32"/>
      <c r="F108" s="32"/>
      <c r="G108" s="33"/>
      <c r="H108" s="33"/>
      <c r="I108" s="33"/>
      <c r="J108" s="33"/>
      <c r="K108" s="33"/>
      <c r="L108" s="33"/>
      <c r="M108" s="33"/>
      <c r="N108" s="33"/>
      <c r="O108" s="33"/>
      <c r="P108" s="34"/>
      <c r="Q108" s="34">
        <f>SUM(C108:O108)</f>
        <v>10000</v>
      </c>
      <c r="R108" s="29"/>
      <c r="S108" s="12"/>
    </row>
    <row r="109" spans="1:19" ht="15" customHeight="1" x14ac:dyDescent="0.25">
      <c r="B109" s="15"/>
      <c r="C109" s="46"/>
      <c r="D109" s="31"/>
      <c r="E109" s="32"/>
      <c r="F109" s="32"/>
      <c r="G109" s="33"/>
      <c r="H109" s="33"/>
      <c r="I109" s="33"/>
      <c r="J109" s="33"/>
      <c r="K109" s="33"/>
      <c r="L109" s="33"/>
      <c r="M109" s="33"/>
      <c r="N109" s="33"/>
      <c r="O109" s="33"/>
      <c r="P109" s="34"/>
      <c r="Q109" s="34"/>
      <c r="R109" s="29"/>
      <c r="S109" s="12"/>
    </row>
    <row r="110" spans="1:19" ht="15" customHeight="1" x14ac:dyDescent="0.25">
      <c r="A110" s="1" t="s">
        <v>39</v>
      </c>
      <c r="B110" s="22" t="s">
        <v>40</v>
      </c>
      <c r="C110" s="46"/>
      <c r="D110" s="91">
        <f>D106</f>
        <v>-2782.396514600001</v>
      </c>
      <c r="E110" s="91">
        <f t="shared" ref="E110:O110" si="31">E106</f>
        <v>442.30348540000068</v>
      </c>
      <c r="F110" s="91">
        <f t="shared" si="31"/>
        <v>358.30348540000068</v>
      </c>
      <c r="G110" s="91">
        <f t="shared" si="31"/>
        <v>1745.9034854000001</v>
      </c>
      <c r="H110" s="91">
        <f t="shared" si="31"/>
        <v>375.10348540000086</v>
      </c>
      <c r="I110" s="91">
        <f t="shared" si="31"/>
        <v>673.30348540000068</v>
      </c>
      <c r="J110" s="91">
        <f t="shared" si="31"/>
        <v>1498.1034854</v>
      </c>
      <c r="K110" s="91">
        <f t="shared" si="31"/>
        <v>-26.696514599999318</v>
      </c>
      <c r="L110" s="91">
        <f t="shared" si="31"/>
        <v>1520.5034853999996</v>
      </c>
      <c r="M110" s="91">
        <f t="shared" si="31"/>
        <v>194.5034854000005</v>
      </c>
      <c r="N110" s="91">
        <f t="shared" si="31"/>
        <v>-154.09651459999895</v>
      </c>
      <c r="O110" s="91">
        <f t="shared" si="31"/>
        <v>305.30348539999977</v>
      </c>
      <c r="P110" s="90"/>
      <c r="Q110" s="90">
        <f>SUM(D110:O110)</f>
        <v>4150.1418248000036</v>
      </c>
      <c r="R110" s="29"/>
      <c r="S110" s="12"/>
    </row>
    <row r="111" spans="1:19" ht="15" customHeight="1" x14ac:dyDescent="0.25">
      <c r="B111" s="22"/>
      <c r="C111" s="46"/>
      <c r="D111" s="91"/>
      <c r="E111" s="92"/>
      <c r="F111" s="92"/>
      <c r="G111" s="93"/>
      <c r="H111" s="93"/>
      <c r="I111" s="93"/>
      <c r="J111" s="93"/>
      <c r="K111" s="93"/>
      <c r="L111" s="93"/>
      <c r="M111" s="93"/>
      <c r="N111" s="93"/>
      <c r="O111" s="93"/>
      <c r="P111" s="90"/>
      <c r="Q111" s="90"/>
      <c r="R111" s="29"/>
      <c r="S111" s="12"/>
    </row>
    <row r="112" spans="1:19" ht="15" customHeight="1" x14ac:dyDescent="0.25">
      <c r="B112" s="22" t="s">
        <v>41</v>
      </c>
      <c r="C112" s="46"/>
      <c r="D112" s="91">
        <f>D106+D108</f>
        <v>7217.603485399999</v>
      </c>
      <c r="E112" s="91">
        <f t="shared" ref="E112:O112" si="32">E106+E108</f>
        <v>442.30348540000068</v>
      </c>
      <c r="F112" s="91">
        <f t="shared" si="32"/>
        <v>358.30348540000068</v>
      </c>
      <c r="G112" s="91">
        <f t="shared" si="32"/>
        <v>1745.9034854000001</v>
      </c>
      <c r="H112" s="91">
        <f t="shared" si="32"/>
        <v>375.10348540000086</v>
      </c>
      <c r="I112" s="91">
        <f t="shared" si="32"/>
        <v>673.30348540000068</v>
      </c>
      <c r="J112" s="91">
        <f t="shared" si="32"/>
        <v>1498.1034854</v>
      </c>
      <c r="K112" s="91">
        <f t="shared" si="32"/>
        <v>-26.696514599999318</v>
      </c>
      <c r="L112" s="91">
        <f t="shared" si="32"/>
        <v>1520.5034853999996</v>
      </c>
      <c r="M112" s="91">
        <f t="shared" si="32"/>
        <v>194.5034854000005</v>
      </c>
      <c r="N112" s="91">
        <f t="shared" si="32"/>
        <v>-154.09651459999895</v>
      </c>
      <c r="O112" s="91">
        <f t="shared" si="32"/>
        <v>305.30348539999977</v>
      </c>
      <c r="P112" s="90"/>
      <c r="Q112" s="90">
        <f>SUM(D112:O112)</f>
        <v>14150.141824800005</v>
      </c>
      <c r="R112" s="29"/>
      <c r="S112" s="12"/>
    </row>
    <row r="113" spans="4:18" x14ac:dyDescent="0.25">
      <c r="D113" s="6"/>
      <c r="E113" s="28"/>
      <c r="F113" s="28"/>
      <c r="G113" s="28"/>
      <c r="H113" s="28"/>
      <c r="I113" s="28"/>
      <c r="J113" s="28"/>
      <c r="K113" s="28"/>
      <c r="L113" s="28"/>
      <c r="M113" s="28"/>
      <c r="N113" s="28"/>
      <c r="O113" s="28"/>
      <c r="P113" s="28"/>
      <c r="Q113" s="24"/>
      <c r="R113" s="24"/>
    </row>
    <row r="114" spans="4:18" x14ac:dyDescent="0.25">
      <c r="D114" s="6"/>
      <c r="E114" s="28"/>
      <c r="F114" s="28"/>
      <c r="G114" s="28"/>
      <c r="H114" s="28"/>
      <c r="I114" s="28"/>
      <c r="J114" s="28"/>
      <c r="K114" s="28"/>
      <c r="L114" s="28"/>
      <c r="M114" s="28"/>
      <c r="N114" s="28"/>
      <c r="O114" s="28"/>
      <c r="P114" s="28"/>
      <c r="Q114" s="24"/>
      <c r="R114" s="24"/>
    </row>
    <row r="115" spans="4:18" x14ac:dyDescent="0.25">
      <c r="D115" s="6"/>
      <c r="E115" s="28"/>
      <c r="F115" s="28"/>
      <c r="G115" s="28"/>
      <c r="H115" s="28"/>
      <c r="I115" s="28"/>
      <c r="J115" s="28"/>
      <c r="K115" s="28"/>
      <c r="L115" s="28"/>
      <c r="M115" s="28"/>
      <c r="N115" s="28"/>
      <c r="O115" s="28"/>
      <c r="P115" s="28"/>
      <c r="Q115" s="24"/>
      <c r="R115" s="24"/>
    </row>
    <row r="116" spans="4:18" x14ac:dyDescent="0.25">
      <c r="D116" s="6"/>
      <c r="E116" s="28"/>
      <c r="F116" s="28"/>
      <c r="G116" s="28"/>
      <c r="H116" s="28"/>
      <c r="I116" s="28"/>
      <c r="J116" s="28"/>
      <c r="K116" s="28"/>
      <c r="L116" s="28"/>
      <c r="M116" s="28"/>
      <c r="N116" s="28"/>
      <c r="O116" s="28"/>
      <c r="P116" s="28"/>
      <c r="Q116" s="24"/>
      <c r="R116" s="24"/>
    </row>
    <row r="117" spans="4:18" x14ac:dyDescent="0.25">
      <c r="D117" s="6"/>
      <c r="E117" s="28"/>
      <c r="F117" s="28"/>
      <c r="G117" s="28"/>
      <c r="H117" s="28"/>
      <c r="I117" s="28"/>
      <c r="J117" s="28"/>
      <c r="K117" s="28"/>
      <c r="L117" s="28"/>
      <c r="M117" s="28"/>
      <c r="N117" s="28"/>
      <c r="O117" s="28"/>
      <c r="P117" s="28"/>
      <c r="Q117" s="24"/>
      <c r="R117" s="24"/>
    </row>
    <row r="118" spans="4:18" x14ac:dyDescent="0.25">
      <c r="D118" s="6"/>
      <c r="E118" s="28"/>
      <c r="F118" s="28"/>
      <c r="G118" s="28"/>
      <c r="H118" s="28"/>
      <c r="I118" s="28"/>
      <c r="J118" s="28"/>
      <c r="K118" s="28"/>
      <c r="L118" s="28"/>
      <c r="M118" s="28"/>
      <c r="N118" s="28"/>
      <c r="O118" s="28"/>
      <c r="P118" s="28"/>
      <c r="Q118" s="24"/>
      <c r="R118" s="24"/>
    </row>
    <row r="119" spans="4:18" x14ac:dyDescent="0.25">
      <c r="D119" s="6"/>
      <c r="E119" s="6"/>
      <c r="F119" s="6"/>
      <c r="G119" s="6"/>
      <c r="H119" s="6"/>
      <c r="I119" s="6"/>
      <c r="J119" s="6"/>
      <c r="K119" s="6"/>
      <c r="L119" s="6"/>
      <c r="M119" s="6"/>
      <c r="N119" s="6"/>
      <c r="O119" s="6"/>
      <c r="P119" s="6"/>
    </row>
  </sheetData>
  <conditionalFormatting sqref="Q110:Q114">
    <cfRule type="cellIs" dxfId="5" priority="1" operator="lessThan">
      <formula>0</formula>
    </cfRule>
    <cfRule type="cellIs" dxfId="4"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topLeftCell="B6" zoomScale="80" zoomScaleNormal="80" zoomScaleSheetLayoutView="100" workbookViewId="0">
      <selection activeCell="D16" sqref="D16:O16"/>
    </sheetView>
  </sheetViews>
  <sheetFormatPr defaultRowHeight="15" x14ac:dyDescent="0.25"/>
  <cols>
    <col min="1" max="1" width="41.7109375" customWidth="1"/>
    <col min="2" max="2" width="42.7109375" customWidth="1"/>
    <col min="3" max="3" width="39.7109375" style="37" customWidth="1"/>
    <col min="4" max="15" width="12.7109375" customWidth="1"/>
    <col min="16" max="16" width="12.7109375" style="1" customWidth="1"/>
    <col min="17" max="17" width="14.28515625" customWidth="1"/>
  </cols>
  <sheetData>
    <row r="1" spans="1:18" ht="23.25" x14ac:dyDescent="0.35">
      <c r="A1" s="10" t="s">
        <v>166</v>
      </c>
      <c r="B1" s="5"/>
      <c r="C1" s="42"/>
    </row>
    <row r="2" spans="1:18" ht="23.25" x14ac:dyDescent="0.35">
      <c r="A2" s="10"/>
      <c r="B2" s="5"/>
      <c r="C2" s="42"/>
      <c r="F2" t="s">
        <v>42</v>
      </c>
    </row>
    <row r="3" spans="1:18" s="1" customFormat="1" ht="15" customHeight="1" x14ac:dyDescent="0.35">
      <c r="A3" s="10"/>
      <c r="B3" s="1" t="s">
        <v>21</v>
      </c>
      <c r="C3" s="55" t="s">
        <v>5</v>
      </c>
      <c r="D3" s="41">
        <v>2026</v>
      </c>
      <c r="E3" s="15"/>
      <c r="F3" s="23"/>
      <c r="G3" s="23"/>
      <c r="H3" s="23"/>
      <c r="I3" s="23"/>
      <c r="J3" s="23"/>
      <c r="K3" s="23"/>
      <c r="L3" s="23"/>
      <c r="M3" s="23"/>
      <c r="N3" s="23"/>
      <c r="O3" s="23"/>
      <c r="P3" s="23"/>
      <c r="Q3" s="25"/>
      <c r="R3" s="25"/>
    </row>
    <row r="4" spans="1:18" s="1" customFormat="1" ht="15" customHeight="1" x14ac:dyDescent="0.35">
      <c r="A4" s="10"/>
      <c r="B4"/>
      <c r="C4" s="37"/>
      <c r="D4" s="1" t="s">
        <v>9</v>
      </c>
      <c r="E4" s="15" t="s">
        <v>10</v>
      </c>
      <c r="F4" s="23" t="s">
        <v>11</v>
      </c>
      <c r="G4" s="23" t="s">
        <v>12</v>
      </c>
      <c r="H4" s="23" t="s">
        <v>13</v>
      </c>
      <c r="I4" s="23" t="s">
        <v>14</v>
      </c>
      <c r="J4" s="23" t="s">
        <v>15</v>
      </c>
      <c r="K4" s="23" t="s">
        <v>16</v>
      </c>
      <c r="L4" s="23" t="s">
        <v>17</v>
      </c>
      <c r="M4" s="23" t="s">
        <v>18</v>
      </c>
      <c r="N4" s="23" t="s">
        <v>19</v>
      </c>
      <c r="O4" s="23" t="s">
        <v>20</v>
      </c>
      <c r="P4" s="23"/>
      <c r="Q4" s="25" t="s">
        <v>45</v>
      </c>
      <c r="R4" s="25"/>
    </row>
    <row r="5" spans="1:18" s="1" customFormat="1" ht="15" customHeight="1" x14ac:dyDescent="0.35">
      <c r="A5" s="10"/>
      <c r="B5" t="s">
        <v>34</v>
      </c>
      <c r="C5" s="37"/>
      <c r="D5" s="14">
        <v>5</v>
      </c>
      <c r="E5" s="16">
        <v>4</v>
      </c>
      <c r="F5" s="26">
        <v>4</v>
      </c>
      <c r="G5" s="27">
        <v>5</v>
      </c>
      <c r="H5" s="27">
        <v>4</v>
      </c>
      <c r="I5" s="27">
        <v>4</v>
      </c>
      <c r="J5" s="27">
        <v>5</v>
      </c>
      <c r="K5" s="27">
        <v>4</v>
      </c>
      <c r="L5" s="27">
        <v>5</v>
      </c>
      <c r="M5" s="27">
        <v>4</v>
      </c>
      <c r="N5" s="27">
        <v>4</v>
      </c>
      <c r="O5" s="27">
        <v>5</v>
      </c>
      <c r="P5" s="23"/>
      <c r="Q5" s="25"/>
      <c r="R5" s="25"/>
    </row>
    <row r="6" spans="1:18" s="1" customFormat="1" ht="15" customHeight="1" x14ac:dyDescent="0.25">
      <c r="A6"/>
      <c r="B6" s="20" t="s">
        <v>43</v>
      </c>
      <c r="C6" s="37" t="s">
        <v>44</v>
      </c>
      <c r="D6" s="14">
        <f>(12*7)*D5</f>
        <v>420</v>
      </c>
      <c r="E6" s="14">
        <f t="shared" ref="E6:O6" si="0">(12*7)*E5</f>
        <v>336</v>
      </c>
      <c r="F6" s="14">
        <f t="shared" si="0"/>
        <v>336</v>
      </c>
      <c r="G6" s="14">
        <f t="shared" si="0"/>
        <v>420</v>
      </c>
      <c r="H6" s="14">
        <f t="shared" si="0"/>
        <v>336</v>
      </c>
      <c r="I6" s="14">
        <f t="shared" si="0"/>
        <v>336</v>
      </c>
      <c r="J6" s="14">
        <f t="shared" si="0"/>
        <v>420</v>
      </c>
      <c r="K6" s="14">
        <f t="shared" si="0"/>
        <v>336</v>
      </c>
      <c r="L6" s="14">
        <f t="shared" si="0"/>
        <v>420</v>
      </c>
      <c r="M6" s="14">
        <f t="shared" si="0"/>
        <v>336</v>
      </c>
      <c r="N6" s="14">
        <f t="shared" si="0"/>
        <v>336</v>
      </c>
      <c r="O6" s="14">
        <f t="shared" si="0"/>
        <v>420</v>
      </c>
      <c r="P6" s="23"/>
      <c r="Q6" s="25"/>
      <c r="R6" s="25"/>
    </row>
    <row r="7" spans="1:18" s="1" customFormat="1" ht="15" customHeight="1" x14ac:dyDescent="0.25">
      <c r="A7"/>
      <c r="B7"/>
      <c r="C7" s="37"/>
      <c r="D7" s="14"/>
      <c r="E7" s="16"/>
      <c r="F7" s="26"/>
      <c r="G7" s="27"/>
      <c r="H7" s="27"/>
      <c r="I7" s="27"/>
      <c r="J7" s="27"/>
      <c r="K7" s="27"/>
      <c r="L7" s="27"/>
      <c r="M7" s="27"/>
      <c r="N7" s="27"/>
      <c r="O7" s="27"/>
      <c r="P7" s="23"/>
      <c r="Q7" s="25"/>
      <c r="R7" s="25"/>
    </row>
    <row r="8" spans="1:18" s="1" customFormat="1" ht="15" customHeight="1" x14ac:dyDescent="0.25">
      <c r="A8" s="18" t="s">
        <v>51</v>
      </c>
      <c r="B8" s="20"/>
      <c r="C8" s="37"/>
      <c r="D8" s="14"/>
      <c r="E8" s="16"/>
      <c r="F8" s="26"/>
      <c r="G8" s="27"/>
      <c r="H8" s="27"/>
      <c r="I8" s="27"/>
      <c r="J8" s="27"/>
      <c r="K8" s="27"/>
      <c r="L8" s="27"/>
      <c r="M8" s="27"/>
      <c r="N8" s="27"/>
      <c r="O8" s="27"/>
      <c r="P8" s="23"/>
      <c r="Q8" s="25"/>
      <c r="R8" s="25"/>
    </row>
    <row r="9" spans="1:18" s="1" customFormat="1" ht="60" x14ac:dyDescent="0.25">
      <c r="A9" s="77" t="s">
        <v>77</v>
      </c>
      <c r="B9" s="94" t="s">
        <v>109</v>
      </c>
      <c r="C9" s="95" t="s">
        <v>143</v>
      </c>
      <c r="D9" s="97">
        <f>(9*0.7)+(15*0.3)</f>
        <v>10.8</v>
      </c>
      <c r="E9" s="97">
        <f t="shared" ref="E9:O9" si="1">(9*0.7)+(15*0.3)</f>
        <v>10.8</v>
      </c>
      <c r="F9" s="97">
        <f t="shared" si="1"/>
        <v>10.8</v>
      </c>
      <c r="G9" s="97">
        <f t="shared" si="1"/>
        <v>10.8</v>
      </c>
      <c r="H9" s="97">
        <f t="shared" si="1"/>
        <v>10.8</v>
      </c>
      <c r="I9" s="97">
        <f t="shared" si="1"/>
        <v>10.8</v>
      </c>
      <c r="J9" s="97">
        <f t="shared" si="1"/>
        <v>10.8</v>
      </c>
      <c r="K9" s="97">
        <f t="shared" si="1"/>
        <v>10.8</v>
      </c>
      <c r="L9" s="97">
        <f t="shared" si="1"/>
        <v>10.8</v>
      </c>
      <c r="M9" s="97">
        <f t="shared" si="1"/>
        <v>10.8</v>
      </c>
      <c r="N9" s="97">
        <f t="shared" si="1"/>
        <v>10.8</v>
      </c>
      <c r="O9" s="97">
        <f t="shared" si="1"/>
        <v>10.8</v>
      </c>
      <c r="P9" s="23"/>
      <c r="Q9" s="25"/>
      <c r="R9" s="25"/>
    </row>
    <row r="10" spans="1:18" s="1" customFormat="1" ht="15.75" x14ac:dyDescent="0.25">
      <c r="A10" s="77"/>
      <c r="B10" s="94" t="s">
        <v>110</v>
      </c>
      <c r="C10" s="96" t="s">
        <v>168</v>
      </c>
      <c r="D10" s="111">
        <v>0.25</v>
      </c>
      <c r="E10" s="111">
        <v>0.25</v>
      </c>
      <c r="F10" s="111">
        <v>0.25</v>
      </c>
      <c r="G10" s="111">
        <v>0.25</v>
      </c>
      <c r="H10" s="111">
        <v>0.25</v>
      </c>
      <c r="I10" s="111">
        <v>0.25</v>
      </c>
      <c r="J10" s="111">
        <v>0.25</v>
      </c>
      <c r="K10" s="111">
        <v>0.25</v>
      </c>
      <c r="L10" s="111">
        <v>0.25</v>
      </c>
      <c r="M10" s="111">
        <v>0.25</v>
      </c>
      <c r="N10" s="111">
        <v>0.25</v>
      </c>
      <c r="O10" s="111">
        <v>0.25</v>
      </c>
      <c r="P10" s="23"/>
      <c r="Q10" s="25"/>
      <c r="R10" s="25"/>
    </row>
    <row r="11" spans="1:18" s="1" customFormat="1" ht="15.75" x14ac:dyDescent="0.25">
      <c r="A11" s="18"/>
      <c r="B11" s="94"/>
      <c r="C11" s="95"/>
      <c r="D11" s="14"/>
      <c r="E11" s="16"/>
      <c r="F11" s="26"/>
      <c r="G11" s="27"/>
      <c r="H11" s="27"/>
      <c r="I11" s="27"/>
      <c r="J11" s="27"/>
      <c r="K11" s="27"/>
      <c r="L11" s="27"/>
      <c r="M11" s="27"/>
      <c r="N11" s="27"/>
      <c r="O11" s="27"/>
      <c r="P11" s="23"/>
      <c r="Q11" s="25"/>
      <c r="R11" s="25"/>
    </row>
    <row r="12" spans="1:18" s="1" customFormat="1" ht="75" x14ac:dyDescent="0.25">
      <c r="A12" s="18"/>
      <c r="B12" s="94" t="s">
        <v>111</v>
      </c>
      <c r="C12" s="95" t="s">
        <v>144</v>
      </c>
      <c r="D12" s="97">
        <f>(9*0.7)+(15*0.3)</f>
        <v>10.8</v>
      </c>
      <c r="E12" s="97">
        <f t="shared" ref="E12:O12" si="2">(9*0.7)+(15*0.3)</f>
        <v>10.8</v>
      </c>
      <c r="F12" s="97">
        <f t="shared" si="2"/>
        <v>10.8</v>
      </c>
      <c r="G12" s="97">
        <f t="shared" si="2"/>
        <v>10.8</v>
      </c>
      <c r="H12" s="97">
        <f t="shared" si="2"/>
        <v>10.8</v>
      </c>
      <c r="I12" s="97">
        <f t="shared" si="2"/>
        <v>10.8</v>
      </c>
      <c r="J12" s="97">
        <f t="shared" si="2"/>
        <v>10.8</v>
      </c>
      <c r="K12" s="97">
        <f t="shared" si="2"/>
        <v>10.8</v>
      </c>
      <c r="L12" s="97">
        <f t="shared" si="2"/>
        <v>10.8</v>
      </c>
      <c r="M12" s="97">
        <f t="shared" si="2"/>
        <v>10.8</v>
      </c>
      <c r="N12" s="97">
        <f t="shared" si="2"/>
        <v>10.8</v>
      </c>
      <c r="O12" s="97">
        <f t="shared" si="2"/>
        <v>10.8</v>
      </c>
      <c r="P12" s="23"/>
      <c r="Q12" s="25"/>
      <c r="R12" s="25"/>
    </row>
    <row r="13" spans="1:18" s="1" customFormat="1" ht="34.5" customHeight="1" x14ac:dyDescent="0.25">
      <c r="A13" s="18"/>
      <c r="B13" s="94" t="s">
        <v>112</v>
      </c>
      <c r="C13" s="96"/>
      <c r="D13" s="111">
        <v>0.2</v>
      </c>
      <c r="E13" s="111">
        <v>0.2</v>
      </c>
      <c r="F13" s="111">
        <v>0.2</v>
      </c>
      <c r="G13" s="111">
        <v>0.2</v>
      </c>
      <c r="H13" s="111">
        <v>0.2</v>
      </c>
      <c r="I13" s="111">
        <v>0.2</v>
      </c>
      <c r="J13" s="111">
        <v>0.2</v>
      </c>
      <c r="K13" s="111">
        <v>0.2</v>
      </c>
      <c r="L13" s="111">
        <v>0.2</v>
      </c>
      <c r="M13" s="111">
        <v>0.2</v>
      </c>
      <c r="N13" s="111">
        <v>0.2</v>
      </c>
      <c r="O13" s="111">
        <v>0.2</v>
      </c>
      <c r="P13" s="23"/>
      <c r="Q13" s="25"/>
      <c r="R13" s="25"/>
    </row>
    <row r="14" spans="1:18" s="1" customFormat="1" ht="15.75" x14ac:dyDescent="0.25">
      <c r="A14" s="18"/>
      <c r="B14" s="94"/>
      <c r="C14" s="95"/>
      <c r="D14" s="14"/>
      <c r="E14" s="16"/>
      <c r="F14" s="26"/>
      <c r="G14" s="27"/>
      <c r="H14" s="27"/>
      <c r="I14" s="27"/>
      <c r="J14" s="27"/>
      <c r="K14" s="27"/>
      <c r="L14" s="27"/>
      <c r="M14" s="27"/>
      <c r="N14" s="27"/>
      <c r="O14" s="27"/>
      <c r="P14" s="23"/>
      <c r="Q14" s="25"/>
      <c r="R14" s="25"/>
    </row>
    <row r="15" spans="1:18" s="1" customFormat="1" ht="105" x14ac:dyDescent="0.25">
      <c r="A15" s="18"/>
      <c r="B15" s="94" t="s">
        <v>113</v>
      </c>
      <c r="C15" s="95" t="s">
        <v>145</v>
      </c>
      <c r="D15" s="97">
        <f>(10*0.7)+(16*0.3)</f>
        <v>11.8</v>
      </c>
      <c r="E15" s="97">
        <f t="shared" ref="E15:O15" si="3">(10*0.7)+(16*0.3)</f>
        <v>11.8</v>
      </c>
      <c r="F15" s="97">
        <f t="shared" si="3"/>
        <v>11.8</v>
      </c>
      <c r="G15" s="97">
        <f t="shared" si="3"/>
        <v>11.8</v>
      </c>
      <c r="H15" s="97">
        <f t="shared" si="3"/>
        <v>11.8</v>
      </c>
      <c r="I15" s="97">
        <f t="shared" si="3"/>
        <v>11.8</v>
      </c>
      <c r="J15" s="97">
        <f t="shared" si="3"/>
        <v>11.8</v>
      </c>
      <c r="K15" s="97">
        <f t="shared" si="3"/>
        <v>11.8</v>
      </c>
      <c r="L15" s="97">
        <f t="shared" si="3"/>
        <v>11.8</v>
      </c>
      <c r="M15" s="97">
        <f t="shared" si="3"/>
        <v>11.8</v>
      </c>
      <c r="N15" s="97">
        <f t="shared" si="3"/>
        <v>11.8</v>
      </c>
      <c r="O15" s="97">
        <f t="shared" si="3"/>
        <v>11.8</v>
      </c>
      <c r="P15" s="23"/>
      <c r="Q15" s="25"/>
      <c r="R15" s="25"/>
    </row>
    <row r="16" spans="1:18" s="1" customFormat="1" ht="15.75" x14ac:dyDescent="0.25">
      <c r="A16" s="18"/>
      <c r="B16" s="94" t="s">
        <v>114</v>
      </c>
      <c r="C16" s="96" t="s">
        <v>169</v>
      </c>
      <c r="D16" s="111">
        <v>0.15</v>
      </c>
      <c r="E16" s="111">
        <v>0.15</v>
      </c>
      <c r="F16" s="111">
        <v>0.15</v>
      </c>
      <c r="G16" s="111">
        <v>0.15</v>
      </c>
      <c r="H16" s="111">
        <v>0.15</v>
      </c>
      <c r="I16" s="111">
        <v>0.15</v>
      </c>
      <c r="J16" s="111">
        <v>0.15</v>
      </c>
      <c r="K16" s="111">
        <v>0.15</v>
      </c>
      <c r="L16" s="111">
        <v>0.15</v>
      </c>
      <c r="M16" s="111">
        <v>0.15</v>
      </c>
      <c r="N16" s="111">
        <v>0.15</v>
      </c>
      <c r="O16" s="111">
        <v>0.15</v>
      </c>
      <c r="P16" s="23"/>
      <c r="Q16" s="25"/>
      <c r="R16" s="25"/>
    </row>
    <row r="17" spans="1:18" s="1" customFormat="1" ht="15.75" x14ac:dyDescent="0.25">
      <c r="A17" s="18"/>
      <c r="B17" s="94"/>
      <c r="C17" s="95"/>
      <c r="D17" s="14"/>
      <c r="E17" s="16"/>
      <c r="F17" s="26"/>
      <c r="G17" s="27"/>
      <c r="H17" s="27"/>
      <c r="I17" s="27"/>
      <c r="J17" s="27"/>
      <c r="K17" s="27"/>
      <c r="L17" s="27"/>
      <c r="M17" s="27"/>
      <c r="N17" s="27"/>
      <c r="O17" s="27"/>
      <c r="P17" s="23"/>
      <c r="Q17" s="25"/>
      <c r="R17" s="25"/>
    </row>
    <row r="18" spans="1:18" s="1" customFormat="1" ht="16.5" thickBot="1" x14ac:dyDescent="0.3">
      <c r="A18" s="18"/>
      <c r="B18" s="72" t="s">
        <v>64</v>
      </c>
      <c r="C18" s="51"/>
      <c r="D18" s="73">
        <f>((D6*D10)*D9)+((D6*D13)*D12)+((D6*D16)*D15)</f>
        <v>2784.6000000000004</v>
      </c>
      <c r="E18" s="73">
        <f t="shared" ref="E18:O18" si="4">((E6*E10)*E9)+((E6*E13)*E12)+((E6*E16)*E15)</f>
        <v>2227.6800000000003</v>
      </c>
      <c r="F18" s="73">
        <f t="shared" si="4"/>
        <v>2227.6800000000003</v>
      </c>
      <c r="G18" s="73">
        <f t="shared" si="4"/>
        <v>2784.6000000000004</v>
      </c>
      <c r="H18" s="73">
        <f t="shared" si="4"/>
        <v>2227.6800000000003</v>
      </c>
      <c r="I18" s="73">
        <f t="shared" si="4"/>
        <v>2227.6800000000003</v>
      </c>
      <c r="J18" s="73">
        <f t="shared" si="4"/>
        <v>2784.6000000000004</v>
      </c>
      <c r="K18" s="73">
        <f t="shared" si="4"/>
        <v>2227.6800000000003</v>
      </c>
      <c r="L18" s="73">
        <f t="shared" si="4"/>
        <v>2784.6000000000004</v>
      </c>
      <c r="M18" s="73">
        <f t="shared" si="4"/>
        <v>2227.6800000000003</v>
      </c>
      <c r="N18" s="73">
        <f t="shared" si="4"/>
        <v>2227.6800000000003</v>
      </c>
      <c r="O18" s="73">
        <f t="shared" si="4"/>
        <v>2784.6000000000004</v>
      </c>
      <c r="P18" s="71"/>
      <c r="Q18" s="71">
        <f>SUM(D18:O18)</f>
        <v>29516.760000000002</v>
      </c>
      <c r="R18" s="25"/>
    </row>
    <row r="19" spans="1:18" s="1" customFormat="1" ht="15.75" x14ac:dyDescent="0.25">
      <c r="A19" s="18"/>
      <c r="B19" s="94"/>
      <c r="C19" s="95"/>
      <c r="D19" s="14"/>
      <c r="E19" s="16"/>
      <c r="F19" s="26"/>
      <c r="G19" s="27"/>
      <c r="H19" s="27"/>
      <c r="I19" s="27"/>
      <c r="J19" s="27"/>
      <c r="K19" s="27"/>
      <c r="L19" s="27"/>
      <c r="M19" s="27"/>
      <c r="N19" s="27"/>
      <c r="O19" s="27"/>
      <c r="P19" s="23"/>
      <c r="Q19" s="25"/>
      <c r="R19" s="25"/>
    </row>
    <row r="20" spans="1:18" s="1" customFormat="1" ht="45" x14ac:dyDescent="0.25">
      <c r="A20" s="99" t="s">
        <v>78</v>
      </c>
      <c r="B20" s="20" t="s">
        <v>116</v>
      </c>
      <c r="C20" s="37" t="s">
        <v>138</v>
      </c>
      <c r="D20" s="97">
        <v>100</v>
      </c>
      <c r="E20" s="97">
        <v>100</v>
      </c>
      <c r="F20" s="97">
        <v>100</v>
      </c>
      <c r="G20" s="97">
        <v>100</v>
      </c>
      <c r="H20" s="97">
        <v>100</v>
      </c>
      <c r="I20" s="97">
        <v>100</v>
      </c>
      <c r="J20" s="97">
        <v>100</v>
      </c>
      <c r="K20" s="97">
        <v>100</v>
      </c>
      <c r="L20" s="97">
        <v>100</v>
      </c>
      <c r="M20" s="97">
        <v>100</v>
      </c>
      <c r="N20" s="97">
        <v>100</v>
      </c>
      <c r="O20" s="97">
        <v>100</v>
      </c>
      <c r="P20" s="23"/>
      <c r="Q20" s="25"/>
      <c r="R20" s="25"/>
    </row>
    <row r="21" spans="1:18" s="1" customFormat="1" ht="15.75" x14ac:dyDescent="0.25">
      <c r="A21" s="18"/>
      <c r="B21" s="20"/>
      <c r="C21" s="37"/>
      <c r="D21" s="14"/>
      <c r="E21" s="16"/>
      <c r="F21" s="26"/>
      <c r="G21" s="27"/>
      <c r="H21" s="27"/>
      <c r="I21" s="27"/>
      <c r="J21" s="27"/>
      <c r="K21" s="27"/>
      <c r="L21" s="27"/>
      <c r="M21" s="27"/>
      <c r="N21" s="27"/>
      <c r="O21" s="27"/>
      <c r="P21" s="23"/>
      <c r="Q21" s="25"/>
      <c r="R21" s="25"/>
    </row>
    <row r="22" spans="1:18" s="1" customFormat="1" ht="16.5" thickBot="1" x14ac:dyDescent="0.3">
      <c r="A22" s="18"/>
      <c r="B22" s="72" t="s">
        <v>65</v>
      </c>
      <c r="C22" s="98" t="s">
        <v>117</v>
      </c>
      <c r="D22" s="73">
        <f>D20</f>
        <v>100</v>
      </c>
      <c r="E22" s="73">
        <f t="shared" ref="E22:O22" si="5">E20</f>
        <v>100</v>
      </c>
      <c r="F22" s="73">
        <f t="shared" si="5"/>
        <v>100</v>
      </c>
      <c r="G22" s="73">
        <f t="shared" si="5"/>
        <v>100</v>
      </c>
      <c r="H22" s="73">
        <f t="shared" si="5"/>
        <v>100</v>
      </c>
      <c r="I22" s="73">
        <f t="shared" si="5"/>
        <v>100</v>
      </c>
      <c r="J22" s="73">
        <f t="shared" si="5"/>
        <v>100</v>
      </c>
      <c r="K22" s="73">
        <f t="shared" si="5"/>
        <v>100</v>
      </c>
      <c r="L22" s="73">
        <f t="shared" si="5"/>
        <v>100</v>
      </c>
      <c r="M22" s="73">
        <f t="shared" si="5"/>
        <v>100</v>
      </c>
      <c r="N22" s="73">
        <f t="shared" si="5"/>
        <v>100</v>
      </c>
      <c r="O22" s="73">
        <f t="shared" si="5"/>
        <v>100</v>
      </c>
      <c r="P22" s="71"/>
      <c r="Q22" s="71">
        <f>SUM(D22:O22)</f>
        <v>1200</v>
      </c>
      <c r="R22" s="25"/>
    </row>
    <row r="23" spans="1:18" s="1" customFormat="1" ht="15" customHeight="1" x14ac:dyDescent="0.25">
      <c r="A23" s="18"/>
      <c r="B23"/>
      <c r="C23" s="37"/>
      <c r="D23" s="14"/>
      <c r="E23" s="16"/>
      <c r="F23" s="26"/>
      <c r="G23" s="27"/>
      <c r="H23" s="27"/>
      <c r="I23" s="27"/>
      <c r="J23" s="27"/>
      <c r="K23" s="27"/>
      <c r="L23" s="27"/>
      <c r="M23" s="27"/>
      <c r="N23" s="27"/>
      <c r="O23" s="27"/>
      <c r="P23" s="23"/>
      <c r="Q23" s="25"/>
      <c r="R23" s="25"/>
    </row>
    <row r="24" spans="1:18" s="1" customFormat="1" ht="135" x14ac:dyDescent="0.25">
      <c r="A24" s="99" t="s">
        <v>79</v>
      </c>
      <c r="B24" t="s">
        <v>118</v>
      </c>
      <c r="C24" s="37" t="s">
        <v>146</v>
      </c>
      <c r="D24" s="97">
        <f>(12*0.8)+(18*0.2)</f>
        <v>13.200000000000001</v>
      </c>
      <c r="E24" s="97">
        <f t="shared" ref="E24:O24" si="6">(12*0.8)+(18*0.2)</f>
        <v>13.200000000000001</v>
      </c>
      <c r="F24" s="97">
        <f t="shared" si="6"/>
        <v>13.200000000000001</v>
      </c>
      <c r="G24" s="97">
        <f t="shared" si="6"/>
        <v>13.200000000000001</v>
      </c>
      <c r="H24" s="97">
        <f t="shared" si="6"/>
        <v>13.200000000000001</v>
      </c>
      <c r="I24" s="97">
        <f t="shared" si="6"/>
        <v>13.200000000000001</v>
      </c>
      <c r="J24" s="97">
        <f t="shared" si="6"/>
        <v>13.200000000000001</v>
      </c>
      <c r="K24" s="97">
        <f t="shared" si="6"/>
        <v>13.200000000000001</v>
      </c>
      <c r="L24" s="97">
        <f t="shared" si="6"/>
        <v>13.200000000000001</v>
      </c>
      <c r="M24" s="97">
        <f t="shared" si="6"/>
        <v>13.200000000000001</v>
      </c>
      <c r="N24" s="97">
        <f t="shared" si="6"/>
        <v>13.200000000000001</v>
      </c>
      <c r="O24" s="97">
        <f t="shared" si="6"/>
        <v>13.200000000000001</v>
      </c>
      <c r="P24" s="23"/>
      <c r="Q24" s="25"/>
      <c r="R24" s="25"/>
    </row>
    <row r="25" spans="1:18" s="1" customFormat="1" ht="15.75" x14ac:dyDescent="0.25">
      <c r="A25" s="18"/>
      <c r="B25" s="94" t="s">
        <v>119</v>
      </c>
      <c r="C25" s="96"/>
      <c r="D25" s="111">
        <v>0.3</v>
      </c>
      <c r="E25" s="111">
        <v>0.3</v>
      </c>
      <c r="F25" s="111">
        <v>0.3</v>
      </c>
      <c r="G25" s="111">
        <v>0.3</v>
      </c>
      <c r="H25" s="111">
        <v>0.3</v>
      </c>
      <c r="I25" s="111">
        <v>0.3</v>
      </c>
      <c r="J25" s="111">
        <v>0.3</v>
      </c>
      <c r="K25" s="111">
        <v>0.3</v>
      </c>
      <c r="L25" s="111">
        <v>0.3</v>
      </c>
      <c r="M25" s="111">
        <v>0.3</v>
      </c>
      <c r="N25" s="111">
        <v>0.3</v>
      </c>
      <c r="O25" s="111">
        <v>0.3</v>
      </c>
      <c r="P25" s="23"/>
      <c r="Q25" s="25"/>
      <c r="R25" s="25"/>
    </row>
    <row r="26" spans="1:18" s="1" customFormat="1" ht="15.75" x14ac:dyDescent="0.25">
      <c r="A26" s="77"/>
      <c r="B26"/>
      <c r="C26" s="50"/>
      <c r="D26" s="30"/>
      <c r="E26" s="30"/>
      <c r="F26" s="30"/>
      <c r="G26" s="30"/>
      <c r="H26" s="111"/>
      <c r="I26" s="30"/>
      <c r="J26" s="30"/>
      <c r="K26" s="30"/>
      <c r="L26" s="30"/>
      <c r="M26" s="30"/>
      <c r="N26" s="30"/>
      <c r="O26" s="30"/>
      <c r="P26" s="23"/>
      <c r="Q26" s="25"/>
      <c r="R26" s="25"/>
    </row>
    <row r="27" spans="1:18" s="1" customFormat="1" ht="30" x14ac:dyDescent="0.25">
      <c r="A27"/>
      <c r="B27" t="s">
        <v>120</v>
      </c>
      <c r="C27" s="95" t="s">
        <v>136</v>
      </c>
      <c r="D27" s="97">
        <v>9</v>
      </c>
      <c r="E27" s="97">
        <v>9</v>
      </c>
      <c r="F27" s="97">
        <v>9</v>
      </c>
      <c r="G27" s="97">
        <v>9</v>
      </c>
      <c r="H27" s="97">
        <v>9</v>
      </c>
      <c r="I27" s="97">
        <v>9</v>
      </c>
      <c r="J27" s="97">
        <v>9</v>
      </c>
      <c r="K27" s="97">
        <v>9</v>
      </c>
      <c r="L27" s="97">
        <v>9</v>
      </c>
      <c r="M27" s="97">
        <v>9</v>
      </c>
      <c r="N27" s="97">
        <v>9</v>
      </c>
      <c r="O27" s="97">
        <v>9</v>
      </c>
      <c r="P27"/>
      <c r="Q27"/>
      <c r="R27" s="25"/>
    </row>
    <row r="28" spans="1:18" s="1" customFormat="1" x14ac:dyDescent="0.25">
      <c r="A28"/>
      <c r="B28" s="94" t="s">
        <v>170</v>
      </c>
      <c r="C28" s="96"/>
      <c r="D28" s="111">
        <v>0.1</v>
      </c>
      <c r="E28" s="111">
        <v>0.1</v>
      </c>
      <c r="F28" s="111">
        <v>0.1</v>
      </c>
      <c r="G28" s="111">
        <v>0.1</v>
      </c>
      <c r="H28" s="111">
        <v>0.1</v>
      </c>
      <c r="I28" s="111">
        <v>0.1</v>
      </c>
      <c r="J28" s="111">
        <v>0.1</v>
      </c>
      <c r="K28" s="111">
        <v>0.1</v>
      </c>
      <c r="L28" s="111">
        <v>0.1</v>
      </c>
      <c r="M28" s="111">
        <v>0.1</v>
      </c>
      <c r="N28" s="111">
        <v>0.1</v>
      </c>
      <c r="O28" s="111">
        <v>0.1</v>
      </c>
      <c r="P28"/>
      <c r="Q28"/>
      <c r="R28" s="25"/>
    </row>
    <row r="29" spans="1:18" s="1" customFormat="1" x14ac:dyDescent="0.25">
      <c r="A29"/>
      <c r="B29"/>
      <c r="C29"/>
      <c r="D29"/>
      <c r="E29"/>
      <c r="F29"/>
      <c r="G29"/>
      <c r="H29"/>
      <c r="I29"/>
      <c r="J29"/>
      <c r="K29"/>
      <c r="L29"/>
      <c r="M29"/>
      <c r="N29"/>
      <c r="O29"/>
      <c r="P29"/>
      <c r="Q29"/>
      <c r="R29" s="25"/>
    </row>
    <row r="30" spans="1:18" s="1" customFormat="1" ht="15" customHeight="1" thickBot="1" x14ac:dyDescent="0.3">
      <c r="A30"/>
      <c r="B30" s="72" t="s">
        <v>66</v>
      </c>
      <c r="C30" s="72"/>
      <c r="D30" s="73">
        <f>((D6*D25)*D24)+((D6*D28)*D27)</f>
        <v>2041.2</v>
      </c>
      <c r="E30" s="73">
        <f t="shared" ref="E30:O30" si="7">((E6*E25)*E24)+((E6*E28)*E27)</f>
        <v>1632.9600000000003</v>
      </c>
      <c r="F30" s="73">
        <f t="shared" si="7"/>
        <v>1632.9600000000003</v>
      </c>
      <c r="G30" s="73">
        <f t="shared" si="7"/>
        <v>2041.2</v>
      </c>
      <c r="H30" s="73">
        <f t="shared" si="7"/>
        <v>1632.9600000000003</v>
      </c>
      <c r="I30" s="73">
        <f t="shared" si="7"/>
        <v>1632.9600000000003</v>
      </c>
      <c r="J30" s="73">
        <f t="shared" si="7"/>
        <v>2041.2</v>
      </c>
      <c r="K30" s="73">
        <f t="shared" si="7"/>
        <v>1632.9600000000003</v>
      </c>
      <c r="L30" s="73">
        <f t="shared" si="7"/>
        <v>2041.2</v>
      </c>
      <c r="M30" s="73">
        <f t="shared" si="7"/>
        <v>1632.9600000000003</v>
      </c>
      <c r="N30" s="73">
        <f t="shared" si="7"/>
        <v>1632.9600000000003</v>
      </c>
      <c r="O30" s="73">
        <f t="shared" si="7"/>
        <v>2041.2</v>
      </c>
      <c r="P30" s="71"/>
      <c r="Q30" s="71">
        <f>SUM(D30:O30)</f>
        <v>21636.720000000005</v>
      </c>
      <c r="R30" s="25"/>
    </row>
    <row r="31" spans="1:18" s="1" customFormat="1" ht="15" customHeight="1" x14ac:dyDescent="0.25">
      <c r="A31"/>
      <c r="B31" s="8"/>
      <c r="C31" s="47"/>
      <c r="D31" s="31"/>
      <c r="E31" s="31"/>
      <c r="F31" s="31"/>
      <c r="G31" s="31"/>
      <c r="H31" s="31"/>
      <c r="I31" s="31"/>
      <c r="J31" s="31"/>
      <c r="K31" s="31"/>
      <c r="L31" s="31"/>
      <c r="M31" s="31"/>
      <c r="N31" s="31"/>
      <c r="O31" s="31"/>
      <c r="P31" s="34"/>
      <c r="Q31" s="38"/>
      <c r="R31" s="25"/>
    </row>
    <row r="32" spans="1:18" s="1" customFormat="1" ht="15" customHeight="1" x14ac:dyDescent="0.25">
      <c r="A32" s="18" t="s">
        <v>71</v>
      </c>
      <c r="B32" s="22"/>
      <c r="C32" s="47"/>
      <c r="D32" s="56"/>
      <c r="E32" s="56"/>
      <c r="F32" s="56"/>
      <c r="G32" s="31"/>
      <c r="H32" s="31"/>
      <c r="I32" s="31"/>
      <c r="J32" s="31"/>
      <c r="K32" s="31"/>
      <c r="L32" s="31"/>
      <c r="M32" s="31"/>
      <c r="N32" s="31"/>
      <c r="O32" s="31"/>
      <c r="P32" s="34"/>
      <c r="Q32" s="38"/>
      <c r="R32" s="25"/>
    </row>
    <row r="33" spans="1:18" s="1" customFormat="1" ht="105" x14ac:dyDescent="0.25">
      <c r="A33"/>
      <c r="B33" s="57" t="s">
        <v>76</v>
      </c>
      <c r="C33" s="76" t="s">
        <v>147</v>
      </c>
      <c r="D33" s="58">
        <v>8</v>
      </c>
      <c r="E33" s="58">
        <v>8</v>
      </c>
      <c r="F33" s="58">
        <v>8</v>
      </c>
      <c r="G33" s="58">
        <v>8</v>
      </c>
      <c r="H33" s="58">
        <v>8</v>
      </c>
      <c r="I33" s="58">
        <v>8</v>
      </c>
      <c r="J33" s="58">
        <v>8</v>
      </c>
      <c r="K33" s="58">
        <v>8</v>
      </c>
      <c r="L33" s="58">
        <v>8</v>
      </c>
      <c r="M33" s="58">
        <v>8</v>
      </c>
      <c r="N33" s="58">
        <v>8</v>
      </c>
      <c r="O33" s="58">
        <v>8</v>
      </c>
      <c r="P33" s="34"/>
      <c r="Q33" s="38"/>
      <c r="R33" s="25"/>
    </row>
    <row r="34" spans="1:18" s="1" customFormat="1" ht="42" customHeight="1" x14ac:dyDescent="0.25">
      <c r="A34"/>
      <c r="B34" s="59" t="s">
        <v>74</v>
      </c>
      <c r="C34" s="74" t="s">
        <v>75</v>
      </c>
      <c r="D34" s="58">
        <v>1</v>
      </c>
      <c r="E34" s="58">
        <v>1</v>
      </c>
      <c r="F34" s="58">
        <v>1</v>
      </c>
      <c r="G34" s="58">
        <v>1</v>
      </c>
      <c r="H34" s="58">
        <v>1</v>
      </c>
      <c r="I34" s="58">
        <v>1</v>
      </c>
      <c r="J34" s="58">
        <v>1</v>
      </c>
      <c r="K34" s="58">
        <v>1</v>
      </c>
      <c r="L34" s="58">
        <v>1</v>
      </c>
      <c r="M34" s="58">
        <v>1</v>
      </c>
      <c r="N34" s="58">
        <v>1</v>
      </c>
      <c r="O34" s="58">
        <v>1</v>
      </c>
      <c r="P34" s="34"/>
      <c r="Q34" s="38"/>
      <c r="R34" s="25"/>
    </row>
    <row r="35" spans="1:18" s="1" customFormat="1" ht="28.9" customHeight="1" x14ac:dyDescent="0.25">
      <c r="A35"/>
      <c r="B35" s="60" t="s">
        <v>82</v>
      </c>
      <c r="C35" s="75" t="s">
        <v>140</v>
      </c>
      <c r="D35" s="61">
        <v>40</v>
      </c>
      <c r="E35" s="61">
        <v>40</v>
      </c>
      <c r="F35" s="61">
        <v>40</v>
      </c>
      <c r="G35" s="61">
        <v>40</v>
      </c>
      <c r="H35" s="61">
        <v>40</v>
      </c>
      <c r="I35" s="61">
        <v>40</v>
      </c>
      <c r="J35" s="61">
        <v>40</v>
      </c>
      <c r="K35" s="61">
        <v>40</v>
      </c>
      <c r="L35" s="61">
        <v>40</v>
      </c>
      <c r="M35" s="61">
        <v>40</v>
      </c>
      <c r="N35" s="61">
        <v>40</v>
      </c>
      <c r="O35" s="61">
        <v>40</v>
      </c>
      <c r="R35" s="25"/>
    </row>
    <row r="36" spans="1:18" s="1" customFormat="1" ht="15" customHeight="1" x14ac:dyDescent="0.25">
      <c r="A36"/>
      <c r="B36" s="62" t="s">
        <v>73</v>
      </c>
      <c r="C36" s="63"/>
      <c r="D36" s="64">
        <f t="shared" ref="D36:O36" si="8">(D33*D5)*(D35*D34)</f>
        <v>1600</v>
      </c>
      <c r="E36" s="64">
        <f t="shared" si="8"/>
        <v>1280</v>
      </c>
      <c r="F36" s="64">
        <f t="shared" si="8"/>
        <v>1280</v>
      </c>
      <c r="G36" s="64">
        <f t="shared" si="8"/>
        <v>1600</v>
      </c>
      <c r="H36" s="64">
        <f t="shared" si="8"/>
        <v>1280</v>
      </c>
      <c r="I36" s="64">
        <f t="shared" si="8"/>
        <v>1280</v>
      </c>
      <c r="J36" s="64">
        <f t="shared" si="8"/>
        <v>1600</v>
      </c>
      <c r="K36" s="64">
        <f t="shared" si="8"/>
        <v>1280</v>
      </c>
      <c r="L36" s="64">
        <f t="shared" si="8"/>
        <v>1600</v>
      </c>
      <c r="M36" s="64">
        <f t="shared" si="8"/>
        <v>1280</v>
      </c>
      <c r="N36" s="64">
        <f t="shared" si="8"/>
        <v>1280</v>
      </c>
      <c r="O36" s="64">
        <f t="shared" si="8"/>
        <v>1600</v>
      </c>
      <c r="R36" s="25"/>
    </row>
    <row r="37" spans="1:18" s="1" customFormat="1" ht="15" customHeight="1" x14ac:dyDescent="0.25">
      <c r="A37"/>
      <c r="B37" s="65"/>
      <c r="C37" s="66"/>
      <c r="D37" s="61"/>
      <c r="E37" s="61"/>
      <c r="F37" s="61"/>
      <c r="G37" s="61"/>
      <c r="H37" s="61"/>
      <c r="I37" s="61"/>
      <c r="J37" s="61"/>
      <c r="K37" s="61"/>
      <c r="L37" s="61"/>
      <c r="M37" s="61"/>
      <c r="N37" s="61"/>
      <c r="O37" s="61"/>
      <c r="R37" s="25"/>
    </row>
    <row r="38" spans="1:18" s="1" customFormat="1" ht="15" customHeight="1" x14ac:dyDescent="0.25">
      <c r="A38"/>
      <c r="B38" s="58" t="s">
        <v>121</v>
      </c>
      <c r="C38" s="67"/>
      <c r="D38" s="68">
        <v>35</v>
      </c>
      <c r="E38" s="68">
        <v>35</v>
      </c>
      <c r="F38" s="68">
        <v>35</v>
      </c>
      <c r="G38" s="68">
        <v>35</v>
      </c>
      <c r="H38" s="68">
        <v>35</v>
      </c>
      <c r="I38" s="68">
        <v>35</v>
      </c>
      <c r="J38" s="68">
        <v>35</v>
      </c>
      <c r="K38" s="68">
        <v>35</v>
      </c>
      <c r="L38" s="68">
        <v>35</v>
      </c>
      <c r="M38" s="68">
        <v>35</v>
      </c>
      <c r="N38" s="68">
        <v>35</v>
      </c>
      <c r="O38" s="68">
        <v>35</v>
      </c>
      <c r="R38" s="25"/>
    </row>
    <row r="39" spans="1:18" s="1" customFormat="1" ht="15" customHeight="1" x14ac:dyDescent="0.25">
      <c r="A39"/>
      <c r="B39" s="58" t="s">
        <v>69</v>
      </c>
      <c r="C39" s="67"/>
      <c r="D39" s="68">
        <f t="shared" ref="D39:O39" si="9">(D5*D33)*D38</f>
        <v>1400</v>
      </c>
      <c r="E39" s="68">
        <f t="shared" si="9"/>
        <v>1120</v>
      </c>
      <c r="F39" s="68">
        <f t="shared" si="9"/>
        <v>1120</v>
      </c>
      <c r="G39" s="68">
        <f t="shared" si="9"/>
        <v>1400</v>
      </c>
      <c r="H39" s="68">
        <f t="shared" si="9"/>
        <v>1120</v>
      </c>
      <c r="I39" s="68">
        <f t="shared" si="9"/>
        <v>1120</v>
      </c>
      <c r="J39" s="68">
        <f t="shared" si="9"/>
        <v>1400</v>
      </c>
      <c r="K39" s="68">
        <f t="shared" si="9"/>
        <v>1120</v>
      </c>
      <c r="L39" s="68">
        <f t="shared" si="9"/>
        <v>1400</v>
      </c>
      <c r="M39" s="68">
        <f t="shared" si="9"/>
        <v>1120</v>
      </c>
      <c r="N39" s="68">
        <f t="shared" si="9"/>
        <v>1120</v>
      </c>
      <c r="O39" s="68">
        <f t="shared" si="9"/>
        <v>1400</v>
      </c>
      <c r="P39" s="34"/>
      <c r="Q39" s="38"/>
      <c r="R39" s="25"/>
    </row>
    <row r="40" spans="1:18" s="1" customFormat="1" ht="15" customHeight="1" thickBot="1" x14ac:dyDescent="0.3">
      <c r="A40"/>
      <c r="B40" s="69" t="s">
        <v>92</v>
      </c>
      <c r="C40" s="70"/>
      <c r="D40" s="71">
        <f>(D36-D39)</f>
        <v>200</v>
      </c>
      <c r="E40" s="71">
        <f t="shared" ref="E40:O40" si="10">(E36-E39)</f>
        <v>160</v>
      </c>
      <c r="F40" s="71">
        <f t="shared" si="10"/>
        <v>160</v>
      </c>
      <c r="G40" s="71">
        <f t="shared" si="10"/>
        <v>200</v>
      </c>
      <c r="H40" s="71">
        <f t="shared" si="10"/>
        <v>160</v>
      </c>
      <c r="I40" s="71">
        <f t="shared" si="10"/>
        <v>160</v>
      </c>
      <c r="J40" s="71">
        <f t="shared" si="10"/>
        <v>200</v>
      </c>
      <c r="K40" s="71">
        <f t="shared" si="10"/>
        <v>160</v>
      </c>
      <c r="L40" s="71">
        <f t="shared" si="10"/>
        <v>200</v>
      </c>
      <c r="M40" s="71">
        <f t="shared" si="10"/>
        <v>160</v>
      </c>
      <c r="N40" s="71">
        <f t="shared" si="10"/>
        <v>160</v>
      </c>
      <c r="O40" s="71">
        <f t="shared" si="10"/>
        <v>200</v>
      </c>
      <c r="P40" s="71"/>
      <c r="Q40" s="71">
        <f>SUM(D40:O40)</f>
        <v>2120</v>
      </c>
      <c r="R40" s="25"/>
    </row>
    <row r="41" spans="1:18" s="1" customFormat="1" ht="15" customHeight="1" x14ac:dyDescent="0.25">
      <c r="A41"/>
      <c r="B41" s="22"/>
      <c r="C41" s="47"/>
      <c r="D41" s="56"/>
      <c r="E41" s="56"/>
      <c r="F41" s="56"/>
      <c r="G41" s="31"/>
      <c r="H41" s="31"/>
      <c r="I41" s="31"/>
      <c r="J41" s="31"/>
      <c r="K41" s="31"/>
      <c r="L41" s="31"/>
      <c r="M41" s="31"/>
      <c r="N41" s="31"/>
      <c r="O41" s="31"/>
      <c r="P41" s="34"/>
      <c r="Q41" s="38"/>
      <c r="R41" s="25"/>
    </row>
    <row r="42" spans="1:18" s="1" customFormat="1" ht="15" customHeight="1" x14ac:dyDescent="0.25">
      <c r="A42" s="18" t="s">
        <v>72</v>
      </c>
      <c r="B42" s="22"/>
      <c r="C42" s="47"/>
      <c r="D42" s="56"/>
      <c r="E42" s="56"/>
      <c r="F42" s="56"/>
      <c r="G42" s="31"/>
      <c r="H42" s="31"/>
      <c r="I42" s="31"/>
      <c r="J42" s="31"/>
      <c r="K42" s="31"/>
      <c r="L42" s="31"/>
      <c r="M42" s="31"/>
      <c r="N42" s="31"/>
      <c r="O42" s="31"/>
      <c r="P42" s="34"/>
      <c r="Q42" s="38"/>
      <c r="R42" s="25"/>
    </row>
    <row r="43" spans="1:18" s="1" customFormat="1" ht="45" x14ac:dyDescent="0.25">
      <c r="A43"/>
      <c r="B43" s="57" t="s">
        <v>67</v>
      </c>
      <c r="C43" s="76" t="s">
        <v>148</v>
      </c>
      <c r="D43" s="58">
        <v>8</v>
      </c>
      <c r="E43" s="58">
        <v>8</v>
      </c>
      <c r="F43" s="58">
        <v>8</v>
      </c>
      <c r="G43" s="58">
        <v>8</v>
      </c>
      <c r="H43" s="58">
        <v>8</v>
      </c>
      <c r="I43" s="58">
        <v>8</v>
      </c>
      <c r="J43" s="58">
        <v>8</v>
      </c>
      <c r="K43" s="58">
        <v>8</v>
      </c>
      <c r="L43" s="58">
        <v>8</v>
      </c>
      <c r="M43" s="58">
        <v>8</v>
      </c>
      <c r="N43" s="58">
        <v>8</v>
      </c>
      <c r="O43" s="58">
        <v>8</v>
      </c>
      <c r="P43" s="34"/>
      <c r="Q43" s="38"/>
      <c r="R43" s="25"/>
    </row>
    <row r="44" spans="1:18" s="1" customFormat="1" ht="15" customHeight="1" x14ac:dyDescent="0.25">
      <c r="A44"/>
      <c r="B44" s="59" t="s">
        <v>81</v>
      </c>
      <c r="C44" s="59"/>
      <c r="D44" s="58">
        <v>9</v>
      </c>
      <c r="E44" s="58">
        <v>9</v>
      </c>
      <c r="F44" s="58">
        <v>9</v>
      </c>
      <c r="G44" s="58">
        <v>9</v>
      </c>
      <c r="H44" s="58">
        <v>9</v>
      </c>
      <c r="I44" s="58">
        <v>9</v>
      </c>
      <c r="J44" s="58">
        <v>9</v>
      </c>
      <c r="K44" s="58">
        <v>9</v>
      </c>
      <c r="L44" s="58">
        <v>9</v>
      </c>
      <c r="M44" s="58">
        <v>9</v>
      </c>
      <c r="N44" s="58">
        <v>9</v>
      </c>
      <c r="O44" s="58">
        <v>9</v>
      </c>
      <c r="P44" s="34"/>
      <c r="Q44" s="38"/>
      <c r="R44" s="25"/>
    </row>
    <row r="45" spans="1:18" s="1" customFormat="1" ht="49.5" customHeight="1" x14ac:dyDescent="0.25">
      <c r="A45"/>
      <c r="B45" s="60" t="s">
        <v>80</v>
      </c>
      <c r="C45" s="75" t="s">
        <v>85</v>
      </c>
      <c r="D45" s="61">
        <v>8</v>
      </c>
      <c r="E45" s="61">
        <v>8</v>
      </c>
      <c r="F45" s="61">
        <v>8</v>
      </c>
      <c r="G45" s="61">
        <v>8</v>
      </c>
      <c r="H45" s="61">
        <v>8</v>
      </c>
      <c r="I45" s="61">
        <v>8</v>
      </c>
      <c r="J45" s="61">
        <v>8</v>
      </c>
      <c r="K45" s="61">
        <v>8</v>
      </c>
      <c r="L45" s="61">
        <v>8</v>
      </c>
      <c r="M45" s="61">
        <v>8</v>
      </c>
      <c r="N45" s="61">
        <v>8</v>
      </c>
      <c r="O45" s="61">
        <v>8</v>
      </c>
    </row>
    <row r="46" spans="1:18" s="1" customFormat="1" ht="15" customHeight="1" x14ac:dyDescent="0.25">
      <c r="A46"/>
      <c r="B46" s="62" t="s">
        <v>68</v>
      </c>
      <c r="C46" s="63"/>
      <c r="D46" s="64">
        <f t="shared" ref="D46:O46" si="11">(D43*D5)*(D45*D44)</f>
        <v>2880</v>
      </c>
      <c r="E46" s="64">
        <f t="shared" si="11"/>
        <v>2304</v>
      </c>
      <c r="F46" s="64">
        <f t="shared" si="11"/>
        <v>2304</v>
      </c>
      <c r="G46" s="64">
        <f t="shared" si="11"/>
        <v>2880</v>
      </c>
      <c r="H46" s="64">
        <f t="shared" si="11"/>
        <v>2304</v>
      </c>
      <c r="I46" s="64">
        <f t="shared" si="11"/>
        <v>2304</v>
      </c>
      <c r="J46" s="64">
        <f t="shared" si="11"/>
        <v>2880</v>
      </c>
      <c r="K46" s="64">
        <f t="shared" si="11"/>
        <v>2304</v>
      </c>
      <c r="L46" s="64">
        <f t="shared" si="11"/>
        <v>2880</v>
      </c>
      <c r="M46" s="64">
        <f t="shared" si="11"/>
        <v>2304</v>
      </c>
      <c r="N46" s="64">
        <f t="shared" si="11"/>
        <v>2304</v>
      </c>
      <c r="O46" s="64">
        <f t="shared" si="11"/>
        <v>2880</v>
      </c>
    </row>
    <row r="47" spans="1:18" s="1" customFormat="1" ht="15" customHeight="1" x14ac:dyDescent="0.25">
      <c r="A47"/>
      <c r="B47" s="65"/>
      <c r="C47" s="66"/>
      <c r="D47" s="61"/>
      <c r="E47" s="61"/>
      <c r="F47" s="61"/>
      <c r="G47" s="61"/>
      <c r="H47" s="61"/>
      <c r="I47" s="61"/>
      <c r="J47" s="61"/>
      <c r="K47" s="61"/>
      <c r="L47" s="61"/>
      <c r="M47" s="61"/>
      <c r="N47" s="61"/>
      <c r="O47" s="61"/>
    </row>
    <row r="48" spans="1:18" s="1" customFormat="1" ht="30" customHeight="1" x14ac:dyDescent="0.25">
      <c r="A48"/>
      <c r="B48" s="65" t="s">
        <v>86</v>
      </c>
      <c r="C48" s="78" t="s">
        <v>89</v>
      </c>
      <c r="D48" s="61">
        <v>20</v>
      </c>
      <c r="E48" s="61">
        <v>20</v>
      </c>
      <c r="F48" s="61">
        <v>20</v>
      </c>
      <c r="G48" s="61">
        <v>20</v>
      </c>
      <c r="H48" s="61">
        <v>20</v>
      </c>
      <c r="I48" s="61">
        <v>20</v>
      </c>
      <c r="J48" s="61">
        <v>20</v>
      </c>
      <c r="K48" s="61">
        <v>20</v>
      </c>
      <c r="L48" s="61">
        <v>20</v>
      </c>
      <c r="M48" s="61">
        <v>20</v>
      </c>
      <c r="N48" s="61">
        <v>20</v>
      </c>
      <c r="O48" s="61">
        <v>20</v>
      </c>
    </row>
    <row r="49" spans="1:18" s="1" customFormat="1" ht="15" customHeight="1" x14ac:dyDescent="0.25">
      <c r="A49"/>
      <c r="B49" s="58" t="s">
        <v>83</v>
      </c>
      <c r="C49" s="67" t="s">
        <v>87</v>
      </c>
      <c r="D49" s="68">
        <v>40</v>
      </c>
      <c r="E49" s="68">
        <v>40</v>
      </c>
      <c r="F49" s="68">
        <v>40</v>
      </c>
      <c r="G49" s="68">
        <v>40</v>
      </c>
      <c r="H49" s="68">
        <v>40</v>
      </c>
      <c r="I49" s="68">
        <v>40</v>
      </c>
      <c r="J49" s="68">
        <v>40</v>
      </c>
      <c r="K49" s="68">
        <v>40</v>
      </c>
      <c r="L49" s="68">
        <v>40</v>
      </c>
      <c r="M49" s="68">
        <v>40</v>
      </c>
      <c r="N49" s="68">
        <v>40</v>
      </c>
      <c r="O49" s="68">
        <v>40</v>
      </c>
      <c r="P49" s="34"/>
      <c r="Q49" s="38"/>
      <c r="R49" s="25"/>
    </row>
    <row r="50" spans="1:18" s="1" customFormat="1" ht="15" customHeight="1" x14ac:dyDescent="0.25">
      <c r="A50"/>
      <c r="B50" s="58" t="s">
        <v>69</v>
      </c>
      <c r="C50" s="67"/>
      <c r="D50" s="68">
        <f t="shared" ref="D50:O50" si="12">((D5*D43)*D49)+((D5*D43)*D48)</f>
        <v>2400</v>
      </c>
      <c r="E50" s="68">
        <f t="shared" si="12"/>
        <v>1920</v>
      </c>
      <c r="F50" s="68">
        <f t="shared" si="12"/>
        <v>1920</v>
      </c>
      <c r="G50" s="68">
        <f t="shared" si="12"/>
        <v>2400</v>
      </c>
      <c r="H50" s="68">
        <f t="shared" si="12"/>
        <v>1920</v>
      </c>
      <c r="I50" s="68">
        <f t="shared" si="12"/>
        <v>1920</v>
      </c>
      <c r="J50" s="68">
        <f t="shared" si="12"/>
        <v>2400</v>
      </c>
      <c r="K50" s="68">
        <f t="shared" si="12"/>
        <v>1920</v>
      </c>
      <c r="L50" s="68">
        <f t="shared" si="12"/>
        <v>2400</v>
      </c>
      <c r="M50" s="68">
        <f t="shared" si="12"/>
        <v>1920</v>
      </c>
      <c r="N50" s="68">
        <f t="shared" si="12"/>
        <v>1920</v>
      </c>
      <c r="O50" s="68">
        <f t="shared" si="12"/>
        <v>2400</v>
      </c>
      <c r="P50" s="34"/>
      <c r="Q50" s="38"/>
      <c r="R50" s="25"/>
    </row>
    <row r="51" spans="1:18" s="1" customFormat="1" ht="15" customHeight="1" thickBot="1" x14ac:dyDescent="0.3">
      <c r="A51"/>
      <c r="B51" s="69" t="s">
        <v>70</v>
      </c>
      <c r="C51" s="70"/>
      <c r="D51" s="71">
        <f>(D46-D50)</f>
        <v>480</v>
      </c>
      <c r="E51" s="71">
        <f t="shared" ref="E51:O51" si="13">(E46-E50)</f>
        <v>384</v>
      </c>
      <c r="F51" s="71">
        <f t="shared" si="13"/>
        <v>384</v>
      </c>
      <c r="G51" s="71">
        <f t="shared" si="13"/>
        <v>480</v>
      </c>
      <c r="H51" s="71">
        <f t="shared" si="13"/>
        <v>384</v>
      </c>
      <c r="I51" s="71">
        <f t="shared" si="13"/>
        <v>384</v>
      </c>
      <c r="J51" s="71">
        <f t="shared" si="13"/>
        <v>480</v>
      </c>
      <c r="K51" s="71">
        <f t="shared" si="13"/>
        <v>384</v>
      </c>
      <c r="L51" s="71">
        <f t="shared" si="13"/>
        <v>480</v>
      </c>
      <c r="M51" s="71">
        <f t="shared" si="13"/>
        <v>384</v>
      </c>
      <c r="N51" s="71">
        <f t="shared" si="13"/>
        <v>384</v>
      </c>
      <c r="O51" s="71">
        <f t="shared" si="13"/>
        <v>480</v>
      </c>
      <c r="P51" s="71"/>
      <c r="Q51" s="71">
        <f>SUM(D51:O51)</f>
        <v>5088</v>
      </c>
      <c r="R51" s="25"/>
    </row>
    <row r="52" spans="1:18" s="1" customFormat="1" ht="15" customHeight="1" x14ac:dyDescent="0.25">
      <c r="A52"/>
      <c r="B52" s="22"/>
      <c r="C52" s="47"/>
      <c r="D52" s="56"/>
      <c r="E52" s="56"/>
      <c r="F52" s="56"/>
      <c r="G52" s="56"/>
      <c r="H52" s="56"/>
      <c r="I52" s="56"/>
      <c r="J52" s="56"/>
      <c r="K52" s="56"/>
      <c r="L52" s="56"/>
      <c r="M52" s="56"/>
      <c r="N52" s="56"/>
      <c r="O52" s="56"/>
      <c r="P52" s="34"/>
      <c r="Q52" s="38"/>
      <c r="R52" s="25"/>
    </row>
    <row r="53" spans="1:18" s="1" customFormat="1" ht="15" customHeight="1" x14ac:dyDescent="0.25">
      <c r="A53" s="18" t="s">
        <v>180</v>
      </c>
      <c r="B53" s="22"/>
      <c r="C53" s="47"/>
      <c r="D53" s="56"/>
      <c r="E53" s="56"/>
      <c r="F53" s="56"/>
      <c r="G53" s="56"/>
      <c r="H53" s="56"/>
      <c r="I53" s="56"/>
      <c r="J53" s="56"/>
      <c r="K53" s="56"/>
      <c r="L53" s="56"/>
      <c r="M53" s="56"/>
      <c r="N53" s="56"/>
      <c r="O53" s="56"/>
      <c r="P53" s="34"/>
      <c r="Q53" s="38"/>
      <c r="R53" s="25"/>
    </row>
    <row r="54" spans="1:18" s="1" customFormat="1" ht="15" customHeight="1" x14ac:dyDescent="0.25">
      <c r="A54"/>
      <c r="B54" s="22" t="s">
        <v>122</v>
      </c>
      <c r="C54" s="67"/>
      <c r="D54" s="65">
        <v>30</v>
      </c>
      <c r="E54" s="65">
        <v>31</v>
      </c>
      <c r="F54" s="65">
        <v>30</v>
      </c>
      <c r="G54" s="65">
        <v>31</v>
      </c>
      <c r="H54" s="65">
        <v>31</v>
      </c>
      <c r="I54" s="65">
        <v>30</v>
      </c>
      <c r="J54" s="65">
        <v>31</v>
      </c>
      <c r="K54" s="65">
        <v>30</v>
      </c>
      <c r="L54" s="65">
        <v>31</v>
      </c>
      <c r="M54" s="65">
        <v>31</v>
      </c>
      <c r="N54" s="65">
        <v>28</v>
      </c>
      <c r="O54" s="65">
        <v>31</v>
      </c>
      <c r="P54" s="100"/>
      <c r="Q54" s="38"/>
      <c r="R54" s="25"/>
    </row>
    <row r="55" spans="1:18" s="1" customFormat="1" ht="15" customHeight="1" x14ac:dyDescent="0.25">
      <c r="A55"/>
      <c r="B55" s="22" t="s">
        <v>131</v>
      </c>
      <c r="C55" s="67"/>
      <c r="D55" s="65">
        <v>0.5</v>
      </c>
      <c r="E55" s="65">
        <v>0.5</v>
      </c>
      <c r="F55" s="65">
        <v>0.7</v>
      </c>
      <c r="G55" s="65">
        <v>0.8</v>
      </c>
      <c r="H55" s="65">
        <v>0.8</v>
      </c>
      <c r="I55" s="65">
        <v>0.7</v>
      </c>
      <c r="J55" s="65">
        <v>0.5</v>
      </c>
      <c r="K55" s="65">
        <v>0.2</v>
      </c>
      <c r="L55" s="65">
        <v>0.4</v>
      </c>
      <c r="M55" s="65">
        <v>0.2</v>
      </c>
      <c r="N55" s="65">
        <v>0.2</v>
      </c>
      <c r="O55" s="65">
        <v>0.2</v>
      </c>
      <c r="P55" s="100"/>
      <c r="Q55" s="38"/>
      <c r="R55" s="25"/>
    </row>
    <row r="56" spans="1:18" s="1" customFormat="1" ht="15" customHeight="1" x14ac:dyDescent="0.25">
      <c r="A56"/>
      <c r="B56" s="22" t="s">
        <v>129</v>
      </c>
      <c r="C56" s="67"/>
      <c r="D56" s="61">
        <v>40</v>
      </c>
      <c r="E56" s="61">
        <v>40</v>
      </c>
      <c r="F56" s="61">
        <v>40</v>
      </c>
      <c r="G56" s="61">
        <v>40</v>
      </c>
      <c r="H56" s="61">
        <v>40</v>
      </c>
      <c r="I56" s="61">
        <v>40</v>
      </c>
      <c r="J56" s="61">
        <v>40</v>
      </c>
      <c r="K56" s="61">
        <v>40</v>
      </c>
      <c r="L56" s="61">
        <v>40</v>
      </c>
      <c r="M56" s="61">
        <v>40</v>
      </c>
      <c r="N56" s="61">
        <v>40</v>
      </c>
      <c r="O56" s="61">
        <v>40</v>
      </c>
      <c r="P56" s="100"/>
      <c r="Q56" s="38"/>
      <c r="R56" s="25"/>
    </row>
    <row r="57" spans="1:18" s="1" customFormat="1" ht="15" customHeight="1" x14ac:dyDescent="0.25">
      <c r="A57"/>
      <c r="B57" s="22" t="s">
        <v>130</v>
      </c>
      <c r="C57" s="67"/>
      <c r="D57" s="61">
        <f t="shared" ref="D57:O57" si="14">SUM(D55*D56*D54)</f>
        <v>600</v>
      </c>
      <c r="E57" s="61">
        <f t="shared" si="14"/>
        <v>620</v>
      </c>
      <c r="F57" s="61">
        <f t="shared" si="14"/>
        <v>840</v>
      </c>
      <c r="G57" s="61">
        <f t="shared" si="14"/>
        <v>992</v>
      </c>
      <c r="H57" s="61">
        <f t="shared" si="14"/>
        <v>992</v>
      </c>
      <c r="I57" s="61">
        <f t="shared" si="14"/>
        <v>840</v>
      </c>
      <c r="J57" s="61">
        <f t="shared" si="14"/>
        <v>620</v>
      </c>
      <c r="K57" s="61">
        <f t="shared" si="14"/>
        <v>240</v>
      </c>
      <c r="L57" s="61">
        <f t="shared" si="14"/>
        <v>496</v>
      </c>
      <c r="M57" s="61">
        <f t="shared" si="14"/>
        <v>248</v>
      </c>
      <c r="N57" s="61">
        <f t="shared" si="14"/>
        <v>224</v>
      </c>
      <c r="O57" s="61">
        <f t="shared" si="14"/>
        <v>248</v>
      </c>
      <c r="P57" s="100"/>
      <c r="Q57" s="38"/>
      <c r="R57" s="25"/>
    </row>
    <row r="58" spans="1:18" s="1" customFormat="1" ht="15" customHeight="1" x14ac:dyDescent="0.25">
      <c r="A58"/>
      <c r="B58" s="22"/>
      <c r="C58" s="67"/>
      <c r="D58" s="61"/>
      <c r="E58" s="61"/>
      <c r="F58" s="61"/>
      <c r="G58" s="61"/>
      <c r="H58" s="61"/>
      <c r="I58" s="61"/>
      <c r="J58" s="61"/>
      <c r="K58" s="61"/>
      <c r="L58" s="61"/>
      <c r="M58" s="61"/>
      <c r="N58" s="61"/>
      <c r="O58" s="61"/>
      <c r="P58" s="100"/>
      <c r="Q58" s="38"/>
      <c r="R58" s="25"/>
    </row>
    <row r="59" spans="1:18" s="1" customFormat="1" ht="15" customHeight="1" x14ac:dyDescent="0.25">
      <c r="A59"/>
      <c r="B59" s="22" t="s">
        <v>132</v>
      </c>
      <c r="C59" s="67"/>
      <c r="D59" s="65">
        <v>0.5</v>
      </c>
      <c r="E59" s="65">
        <v>0.5</v>
      </c>
      <c r="F59" s="65">
        <v>0.7</v>
      </c>
      <c r="G59" s="65">
        <v>0.8</v>
      </c>
      <c r="H59" s="65">
        <v>0.8</v>
      </c>
      <c r="I59" s="65">
        <v>0.7</v>
      </c>
      <c r="J59" s="65">
        <v>0.5</v>
      </c>
      <c r="K59" s="65">
        <v>0.2</v>
      </c>
      <c r="L59" s="65">
        <v>0.4</v>
      </c>
      <c r="M59" s="65">
        <v>0.2</v>
      </c>
      <c r="N59" s="65">
        <v>0.2</v>
      </c>
      <c r="O59" s="65">
        <v>0.2</v>
      </c>
      <c r="P59" s="100"/>
      <c r="Q59" s="38"/>
      <c r="R59" s="25"/>
    </row>
    <row r="60" spans="1:18" s="1" customFormat="1" ht="15" customHeight="1" x14ac:dyDescent="0.25">
      <c r="A60"/>
      <c r="B60" s="22" t="s">
        <v>133</v>
      </c>
      <c r="C60" s="67"/>
      <c r="D60" s="61">
        <v>35</v>
      </c>
      <c r="E60" s="61">
        <v>35</v>
      </c>
      <c r="F60" s="61">
        <v>35</v>
      </c>
      <c r="G60" s="61">
        <v>35</v>
      </c>
      <c r="H60" s="61">
        <v>35</v>
      </c>
      <c r="I60" s="61">
        <v>35</v>
      </c>
      <c r="J60" s="61">
        <v>35</v>
      </c>
      <c r="K60" s="61">
        <v>35</v>
      </c>
      <c r="L60" s="61">
        <v>35</v>
      </c>
      <c r="M60" s="61">
        <v>35</v>
      </c>
      <c r="N60" s="61">
        <v>35</v>
      </c>
      <c r="O60" s="61">
        <v>35</v>
      </c>
      <c r="P60" s="100"/>
      <c r="Q60" s="38"/>
      <c r="R60" s="25"/>
    </row>
    <row r="61" spans="1:18" s="1" customFormat="1" ht="15" customHeight="1" x14ac:dyDescent="0.25">
      <c r="A61"/>
      <c r="B61" s="22" t="s">
        <v>134</v>
      </c>
      <c r="C61" s="67"/>
      <c r="D61" s="61">
        <f>SUM(D59*D60*D54)</f>
        <v>525</v>
      </c>
      <c r="E61" s="61">
        <f t="shared" ref="E61:O61" si="15">SUM(E59*E60*E54)</f>
        <v>542.5</v>
      </c>
      <c r="F61" s="61">
        <f t="shared" si="15"/>
        <v>735</v>
      </c>
      <c r="G61" s="61">
        <f t="shared" si="15"/>
        <v>868</v>
      </c>
      <c r="H61" s="61">
        <f t="shared" si="15"/>
        <v>868</v>
      </c>
      <c r="I61" s="61">
        <f t="shared" si="15"/>
        <v>735</v>
      </c>
      <c r="J61" s="61">
        <f t="shared" si="15"/>
        <v>542.5</v>
      </c>
      <c r="K61" s="61">
        <f t="shared" si="15"/>
        <v>210</v>
      </c>
      <c r="L61" s="61">
        <f t="shared" si="15"/>
        <v>434</v>
      </c>
      <c r="M61" s="61">
        <f t="shared" si="15"/>
        <v>217</v>
      </c>
      <c r="N61" s="61">
        <f t="shared" si="15"/>
        <v>196</v>
      </c>
      <c r="O61" s="61">
        <f t="shared" si="15"/>
        <v>217</v>
      </c>
      <c r="P61" s="100"/>
      <c r="Q61" s="38"/>
      <c r="R61" s="25"/>
    </row>
    <row r="62" spans="1:18" s="1" customFormat="1" ht="15" customHeight="1" x14ac:dyDescent="0.25">
      <c r="A62"/>
      <c r="B62" s="62" t="s">
        <v>135</v>
      </c>
      <c r="C62" s="63"/>
      <c r="D62" s="64">
        <f t="shared" ref="D62:O62" si="16">SUM(D57+D61)</f>
        <v>1125</v>
      </c>
      <c r="E62" s="64">
        <f t="shared" si="16"/>
        <v>1162.5</v>
      </c>
      <c r="F62" s="64">
        <f t="shared" si="16"/>
        <v>1575</v>
      </c>
      <c r="G62" s="64">
        <f t="shared" si="16"/>
        <v>1860</v>
      </c>
      <c r="H62" s="64">
        <f t="shared" si="16"/>
        <v>1860</v>
      </c>
      <c r="I62" s="64">
        <f t="shared" si="16"/>
        <v>1575</v>
      </c>
      <c r="J62" s="64">
        <f t="shared" si="16"/>
        <v>1162.5</v>
      </c>
      <c r="K62" s="64">
        <f t="shared" si="16"/>
        <v>450</v>
      </c>
      <c r="L62" s="64">
        <f t="shared" si="16"/>
        <v>930</v>
      </c>
      <c r="M62" s="64">
        <f t="shared" si="16"/>
        <v>465</v>
      </c>
      <c r="N62" s="64">
        <f t="shared" si="16"/>
        <v>420</v>
      </c>
      <c r="O62" s="64">
        <f t="shared" si="16"/>
        <v>465</v>
      </c>
      <c r="P62" s="101"/>
      <c r="Q62" s="38"/>
      <c r="R62" s="25"/>
    </row>
    <row r="63" spans="1:18" s="1" customFormat="1" ht="15" customHeight="1" x14ac:dyDescent="0.25">
      <c r="A63"/>
      <c r="B63" s="65"/>
      <c r="C63" s="66"/>
      <c r="D63" s="61"/>
      <c r="E63" s="61"/>
      <c r="F63" s="61"/>
      <c r="G63" s="61"/>
      <c r="H63" s="61"/>
      <c r="I63" s="61"/>
      <c r="J63" s="61"/>
      <c r="K63" s="61"/>
      <c r="L63" s="61"/>
      <c r="M63" s="61"/>
      <c r="N63" s="61"/>
      <c r="O63" s="61"/>
      <c r="P63" s="102"/>
      <c r="Q63" s="38"/>
      <c r="R63" s="25"/>
    </row>
    <row r="64" spans="1:18" s="1" customFormat="1" ht="15.75" x14ac:dyDescent="0.25">
      <c r="A64"/>
      <c r="B64" s="60" t="s">
        <v>123</v>
      </c>
      <c r="C64" s="103" t="s">
        <v>124</v>
      </c>
      <c r="D64" s="104">
        <f>((D54*D55)+(D59*D60))*8</f>
        <v>260</v>
      </c>
      <c r="E64" s="104">
        <f t="shared" ref="E64:O64" si="17">(E54*E55)+(E59*E60)*8</f>
        <v>155.5</v>
      </c>
      <c r="F64" s="104">
        <f t="shared" si="17"/>
        <v>217</v>
      </c>
      <c r="G64" s="104">
        <f t="shared" si="17"/>
        <v>248.8</v>
      </c>
      <c r="H64" s="104">
        <f t="shared" si="17"/>
        <v>248.8</v>
      </c>
      <c r="I64" s="104">
        <f t="shared" si="17"/>
        <v>217</v>
      </c>
      <c r="J64" s="104">
        <f t="shared" si="17"/>
        <v>155.5</v>
      </c>
      <c r="K64" s="104">
        <f t="shared" si="17"/>
        <v>62</v>
      </c>
      <c r="L64" s="104">
        <f t="shared" si="17"/>
        <v>124.4</v>
      </c>
      <c r="M64" s="104">
        <f t="shared" si="17"/>
        <v>62.2</v>
      </c>
      <c r="N64" s="104">
        <f t="shared" si="17"/>
        <v>61.6</v>
      </c>
      <c r="O64" s="104">
        <f t="shared" si="17"/>
        <v>62.2</v>
      </c>
      <c r="P64" s="102"/>
      <c r="Q64" s="38"/>
      <c r="R64" s="25"/>
    </row>
    <row r="65" spans="1:22" s="1" customFormat="1" ht="30" x14ac:dyDescent="0.25">
      <c r="A65"/>
      <c r="B65" s="60" t="s">
        <v>125</v>
      </c>
      <c r="C65" s="103" t="s">
        <v>126</v>
      </c>
      <c r="D65" s="61">
        <f>((D54*D55)+(D59*D60))*18</f>
        <v>585</v>
      </c>
      <c r="E65" s="61">
        <f t="shared" ref="E65:O65" si="18">((E54*E55)+(E59*E60))*18</f>
        <v>594</v>
      </c>
      <c r="F65" s="61">
        <f t="shared" si="18"/>
        <v>819</v>
      </c>
      <c r="G65" s="61">
        <f t="shared" si="18"/>
        <v>950.4</v>
      </c>
      <c r="H65" s="61">
        <f t="shared" si="18"/>
        <v>950.4</v>
      </c>
      <c r="I65" s="61">
        <f t="shared" si="18"/>
        <v>819</v>
      </c>
      <c r="J65" s="61">
        <f t="shared" si="18"/>
        <v>594</v>
      </c>
      <c r="K65" s="61">
        <f t="shared" si="18"/>
        <v>234</v>
      </c>
      <c r="L65" s="61">
        <f t="shared" si="18"/>
        <v>475.2</v>
      </c>
      <c r="M65" s="61">
        <f t="shared" si="18"/>
        <v>237.6</v>
      </c>
      <c r="N65" s="61">
        <f t="shared" si="18"/>
        <v>226.8</v>
      </c>
      <c r="O65" s="61">
        <f t="shared" si="18"/>
        <v>237.6</v>
      </c>
      <c r="P65" s="110"/>
      <c r="Q65" s="38"/>
      <c r="R65" s="25"/>
    </row>
    <row r="66" spans="1:22" s="1" customFormat="1" ht="15" customHeight="1" x14ac:dyDescent="0.25">
      <c r="A66"/>
      <c r="B66" s="62" t="s">
        <v>127</v>
      </c>
      <c r="C66" s="62"/>
      <c r="D66" s="64">
        <f>SUM(D64:D65)</f>
        <v>845</v>
      </c>
      <c r="E66" s="64">
        <f t="shared" ref="E66:O66" si="19">SUM(E64:E65)</f>
        <v>749.5</v>
      </c>
      <c r="F66" s="64">
        <f t="shared" si="19"/>
        <v>1036</v>
      </c>
      <c r="G66" s="64">
        <f t="shared" si="19"/>
        <v>1199.2</v>
      </c>
      <c r="H66" s="64">
        <f t="shared" si="19"/>
        <v>1199.2</v>
      </c>
      <c r="I66" s="64">
        <f t="shared" si="19"/>
        <v>1036</v>
      </c>
      <c r="J66" s="64">
        <f t="shared" si="19"/>
        <v>749.5</v>
      </c>
      <c r="K66" s="64">
        <f t="shared" si="19"/>
        <v>296</v>
      </c>
      <c r="L66" s="64">
        <f t="shared" si="19"/>
        <v>599.6</v>
      </c>
      <c r="M66" s="64">
        <f t="shared" si="19"/>
        <v>299.8</v>
      </c>
      <c r="N66" s="64">
        <f t="shared" si="19"/>
        <v>288.40000000000003</v>
      </c>
      <c r="O66" s="64">
        <f t="shared" si="19"/>
        <v>299.8</v>
      </c>
      <c r="P66" s="110"/>
      <c r="Q66" s="38"/>
      <c r="R66" s="25"/>
    </row>
    <row r="67" spans="1:22" s="1" customFormat="1" ht="15" customHeight="1" x14ac:dyDescent="0.25">
      <c r="A67"/>
      <c r="B67" s="105"/>
      <c r="C67" s="106"/>
      <c r="D67" s="107"/>
      <c r="E67" s="107"/>
      <c r="F67" s="107"/>
      <c r="G67" s="107"/>
      <c r="H67" s="107"/>
      <c r="I67" s="107"/>
      <c r="J67" s="107"/>
      <c r="K67" s="107"/>
      <c r="L67" s="107"/>
      <c r="M67" s="107"/>
      <c r="N67" s="107"/>
      <c r="O67" s="107"/>
      <c r="P67" s="107"/>
      <c r="Q67" s="38"/>
      <c r="R67" s="25"/>
    </row>
    <row r="68" spans="1:22" s="1" customFormat="1" ht="15" customHeight="1" thickBot="1" x14ac:dyDescent="0.3">
      <c r="A68"/>
      <c r="B68" s="69" t="s">
        <v>128</v>
      </c>
      <c r="C68" s="108"/>
      <c r="D68" s="109">
        <f>D62-D66</f>
        <v>280</v>
      </c>
      <c r="E68" s="109">
        <f t="shared" ref="E68:O68" si="20">E62-E66</f>
        <v>413</v>
      </c>
      <c r="F68" s="109">
        <f t="shared" si="20"/>
        <v>539</v>
      </c>
      <c r="G68" s="109">
        <f t="shared" si="20"/>
        <v>660.8</v>
      </c>
      <c r="H68" s="109">
        <f t="shared" si="20"/>
        <v>660.8</v>
      </c>
      <c r="I68" s="109">
        <f t="shared" si="20"/>
        <v>539</v>
      </c>
      <c r="J68" s="109">
        <f t="shared" si="20"/>
        <v>413</v>
      </c>
      <c r="K68" s="109">
        <f t="shared" si="20"/>
        <v>154</v>
      </c>
      <c r="L68" s="109">
        <f t="shared" si="20"/>
        <v>330.4</v>
      </c>
      <c r="M68" s="109">
        <f t="shared" si="20"/>
        <v>165.2</v>
      </c>
      <c r="N68" s="109">
        <f t="shared" si="20"/>
        <v>131.59999999999997</v>
      </c>
      <c r="O68" s="109">
        <f t="shared" si="20"/>
        <v>165.2</v>
      </c>
      <c r="P68" s="109"/>
      <c r="Q68" s="109">
        <f t="shared" ref="Q68" si="21">SUM(E68:P68)</f>
        <v>4172</v>
      </c>
      <c r="R68" s="25"/>
    </row>
    <row r="69" spans="1:22" s="1" customFormat="1" ht="15" customHeight="1" x14ac:dyDescent="0.25">
      <c r="A69"/>
      <c r="B69" s="22"/>
      <c r="C69" s="47"/>
      <c r="D69" s="56"/>
      <c r="E69" s="56"/>
      <c r="F69" s="56"/>
      <c r="G69" s="56"/>
      <c r="H69" s="56"/>
      <c r="I69" s="56"/>
      <c r="J69" s="56"/>
      <c r="K69" s="56"/>
      <c r="L69" s="56"/>
      <c r="M69" s="56"/>
      <c r="N69" s="56"/>
      <c r="O69" s="56"/>
      <c r="P69" s="34"/>
      <c r="Q69" s="38"/>
      <c r="R69" s="25"/>
    </row>
    <row r="70" spans="1:22" s="1" customFormat="1" ht="15" customHeight="1" x14ac:dyDescent="0.25">
      <c r="A70"/>
      <c r="B70" s="8"/>
      <c r="C70" s="47"/>
      <c r="D70" s="31"/>
      <c r="E70" s="31"/>
      <c r="F70" s="31"/>
      <c r="G70" s="31"/>
      <c r="H70" s="31"/>
      <c r="I70" s="31"/>
      <c r="J70" s="31"/>
      <c r="K70" s="31"/>
      <c r="L70" s="31"/>
      <c r="M70" s="31"/>
      <c r="N70" s="31"/>
      <c r="O70" s="31"/>
      <c r="P70" s="34"/>
      <c r="Q70" s="38"/>
      <c r="R70" s="25"/>
    </row>
    <row r="71" spans="1:22" s="1" customFormat="1" ht="15" customHeight="1" x14ac:dyDescent="0.25">
      <c r="A71" s="18" t="s">
        <v>56</v>
      </c>
      <c r="B71"/>
      <c r="C71" s="37" t="s">
        <v>57</v>
      </c>
      <c r="D71" s="14"/>
      <c r="E71" s="16"/>
      <c r="F71" s="26"/>
      <c r="G71" s="27"/>
      <c r="H71" s="27"/>
      <c r="I71" s="27"/>
      <c r="J71" s="27"/>
      <c r="K71" s="27"/>
      <c r="L71" s="27"/>
      <c r="M71" s="27"/>
      <c r="N71" s="27"/>
      <c r="O71" s="27"/>
      <c r="P71" s="23"/>
      <c r="Q71" s="25"/>
      <c r="R71" s="27"/>
      <c r="S71" s="17"/>
      <c r="T71" s="17"/>
      <c r="U71" s="15"/>
      <c r="V71" s="15"/>
    </row>
    <row r="72" spans="1:22" s="1" customFormat="1" ht="15" customHeight="1" x14ac:dyDescent="0.25">
      <c r="A72" s="18"/>
      <c r="B72" t="s">
        <v>61</v>
      </c>
      <c r="C72" s="67"/>
      <c r="D72" s="14">
        <v>1</v>
      </c>
      <c r="E72" s="14"/>
      <c r="F72" s="14">
        <v>1</v>
      </c>
      <c r="G72" s="14"/>
      <c r="H72" s="14"/>
      <c r="I72" s="14">
        <v>1</v>
      </c>
      <c r="J72" s="14"/>
      <c r="K72" s="14">
        <v>1</v>
      </c>
      <c r="L72" s="14">
        <v>1</v>
      </c>
      <c r="M72" s="14"/>
      <c r="N72" s="14"/>
      <c r="O72" s="14">
        <v>1</v>
      </c>
      <c r="R72" s="27"/>
      <c r="S72" s="17"/>
      <c r="T72" s="17"/>
      <c r="U72" s="15"/>
      <c r="V72" s="15"/>
    </row>
    <row r="73" spans="1:22" s="1" customFormat="1" ht="15" customHeight="1" x14ac:dyDescent="0.25">
      <c r="A73"/>
      <c r="B73" t="s">
        <v>52</v>
      </c>
      <c r="C73" s="37" t="s">
        <v>171</v>
      </c>
      <c r="D73" s="14">
        <v>35</v>
      </c>
      <c r="E73" s="14">
        <v>35</v>
      </c>
      <c r="F73" s="14">
        <v>35</v>
      </c>
      <c r="G73" s="14">
        <v>35</v>
      </c>
      <c r="H73" s="14">
        <v>35</v>
      </c>
      <c r="I73" s="14">
        <v>35</v>
      </c>
      <c r="J73" s="14">
        <v>35</v>
      </c>
      <c r="K73" s="14">
        <v>35</v>
      </c>
      <c r="L73" s="14">
        <v>35</v>
      </c>
      <c r="M73" s="14">
        <v>35</v>
      </c>
      <c r="N73" s="14">
        <v>35</v>
      </c>
      <c r="O73" s="14">
        <v>35</v>
      </c>
      <c r="R73" s="27"/>
      <c r="S73" s="17"/>
      <c r="T73" s="17"/>
      <c r="U73" s="15"/>
      <c r="V73" s="15"/>
    </row>
    <row r="74" spans="1:22" s="1" customFormat="1" ht="15" customHeight="1" x14ac:dyDescent="0.25">
      <c r="A74"/>
      <c r="B74" t="s">
        <v>53</v>
      </c>
      <c r="C74" s="49" t="s">
        <v>55</v>
      </c>
      <c r="D74" s="30">
        <v>5</v>
      </c>
      <c r="E74" s="30">
        <v>5</v>
      </c>
      <c r="F74" s="30">
        <v>5</v>
      </c>
      <c r="G74" s="30">
        <v>5</v>
      </c>
      <c r="H74" s="30">
        <v>5</v>
      </c>
      <c r="I74" s="30">
        <v>5</v>
      </c>
      <c r="J74" s="30">
        <v>5</v>
      </c>
      <c r="K74" s="30">
        <v>5</v>
      </c>
      <c r="L74" s="30">
        <v>5</v>
      </c>
      <c r="M74" s="30">
        <v>5</v>
      </c>
      <c r="N74" s="30">
        <v>5</v>
      </c>
      <c r="O74" s="30">
        <v>5</v>
      </c>
      <c r="R74" s="27"/>
      <c r="S74" s="17"/>
      <c r="T74" s="17"/>
      <c r="U74" s="15"/>
      <c r="V74" s="15"/>
    </row>
    <row r="75" spans="1:22" s="1" customFormat="1" ht="15" customHeight="1" x14ac:dyDescent="0.25">
      <c r="A75"/>
      <c r="B75" s="13" t="s">
        <v>88</v>
      </c>
      <c r="C75" s="43"/>
      <c r="D75" s="35">
        <f>D72*(D73*D74)</f>
        <v>175</v>
      </c>
      <c r="E75" s="35">
        <f t="shared" ref="E75:O75" si="22">E72*(E73*E74)</f>
        <v>0</v>
      </c>
      <c r="F75" s="35">
        <f t="shared" si="22"/>
        <v>175</v>
      </c>
      <c r="G75" s="35">
        <f t="shared" si="22"/>
        <v>0</v>
      </c>
      <c r="H75" s="35">
        <f t="shared" si="22"/>
        <v>0</v>
      </c>
      <c r="I75" s="35">
        <f t="shared" si="22"/>
        <v>175</v>
      </c>
      <c r="J75" s="35">
        <f t="shared" si="22"/>
        <v>0</v>
      </c>
      <c r="K75" s="35">
        <f t="shared" si="22"/>
        <v>175</v>
      </c>
      <c r="L75" s="35">
        <f t="shared" si="22"/>
        <v>175</v>
      </c>
      <c r="M75" s="35">
        <f t="shared" si="22"/>
        <v>0</v>
      </c>
      <c r="N75" s="35">
        <f t="shared" si="22"/>
        <v>0</v>
      </c>
      <c r="O75" s="35">
        <f t="shared" si="22"/>
        <v>175</v>
      </c>
      <c r="R75" s="27"/>
      <c r="S75" s="17"/>
      <c r="T75" s="17"/>
      <c r="U75" s="15"/>
      <c r="V75" s="15"/>
    </row>
    <row r="76" spans="1:22" s="1" customFormat="1" ht="15" customHeight="1" x14ac:dyDescent="0.25">
      <c r="A76"/>
      <c r="B76"/>
      <c r="C76" s="44"/>
      <c r="D76" s="30"/>
      <c r="E76" s="31"/>
      <c r="F76" s="32"/>
      <c r="G76" s="33"/>
      <c r="H76" s="33"/>
      <c r="I76" s="33"/>
      <c r="J76" s="33"/>
      <c r="K76" s="33"/>
      <c r="L76" s="33"/>
      <c r="M76" s="33"/>
      <c r="N76" s="33"/>
      <c r="O76" s="33"/>
      <c r="R76" s="25"/>
    </row>
    <row r="77" spans="1:22" s="1" customFormat="1" ht="34.9" customHeight="1" x14ac:dyDescent="0.25">
      <c r="A77"/>
      <c r="B77" t="s">
        <v>54</v>
      </c>
      <c r="C77" s="52" t="s">
        <v>93</v>
      </c>
      <c r="D77" s="30">
        <f>0.3*D75</f>
        <v>52.5</v>
      </c>
      <c r="E77" s="30">
        <f t="shared" ref="E77:O77" si="23">0.3*E75</f>
        <v>0</v>
      </c>
      <c r="F77" s="30">
        <f t="shared" si="23"/>
        <v>52.5</v>
      </c>
      <c r="G77" s="30">
        <f t="shared" si="23"/>
        <v>0</v>
      </c>
      <c r="H77" s="30">
        <f t="shared" si="23"/>
        <v>0</v>
      </c>
      <c r="I77" s="30">
        <f t="shared" si="23"/>
        <v>52.5</v>
      </c>
      <c r="J77" s="30">
        <f t="shared" si="23"/>
        <v>0</v>
      </c>
      <c r="K77" s="30">
        <f t="shared" si="23"/>
        <v>52.5</v>
      </c>
      <c r="L77" s="30">
        <f t="shared" si="23"/>
        <v>52.5</v>
      </c>
      <c r="M77" s="30">
        <f t="shared" si="23"/>
        <v>0</v>
      </c>
      <c r="N77" s="30">
        <f t="shared" si="23"/>
        <v>0</v>
      </c>
      <c r="O77" s="30">
        <f t="shared" si="23"/>
        <v>52.5</v>
      </c>
      <c r="R77" s="25"/>
    </row>
    <row r="78" spans="1:22" s="1" customFormat="1" ht="15" customHeight="1" x14ac:dyDescent="0.25">
      <c r="A78"/>
      <c r="B78" s="13" t="s">
        <v>58</v>
      </c>
      <c r="C78" s="43"/>
      <c r="D78" s="35">
        <f>D77</f>
        <v>52.5</v>
      </c>
      <c r="E78" s="35">
        <f t="shared" ref="E78:O78" si="24">E77</f>
        <v>0</v>
      </c>
      <c r="F78" s="35">
        <f t="shared" si="24"/>
        <v>52.5</v>
      </c>
      <c r="G78" s="35">
        <f t="shared" si="24"/>
        <v>0</v>
      </c>
      <c r="H78" s="35">
        <f t="shared" si="24"/>
        <v>0</v>
      </c>
      <c r="I78" s="35">
        <f t="shared" si="24"/>
        <v>52.5</v>
      </c>
      <c r="J78" s="35">
        <f t="shared" si="24"/>
        <v>0</v>
      </c>
      <c r="K78" s="35">
        <f t="shared" si="24"/>
        <v>52.5</v>
      </c>
      <c r="L78" s="35">
        <f t="shared" si="24"/>
        <v>52.5</v>
      </c>
      <c r="M78" s="35">
        <f t="shared" si="24"/>
        <v>0</v>
      </c>
      <c r="N78" s="35">
        <f t="shared" si="24"/>
        <v>0</v>
      </c>
      <c r="O78" s="35">
        <f t="shared" si="24"/>
        <v>52.5</v>
      </c>
      <c r="R78" s="25"/>
    </row>
    <row r="79" spans="1:22" ht="15" customHeight="1" thickBot="1" x14ac:dyDescent="0.3">
      <c r="B79" s="19" t="s">
        <v>59</v>
      </c>
      <c r="C79" s="45"/>
      <c r="D79" s="39">
        <f t="shared" ref="D79:O79" si="25">D75-D78</f>
        <v>122.5</v>
      </c>
      <c r="E79" s="39">
        <f t="shared" si="25"/>
        <v>0</v>
      </c>
      <c r="F79" s="39">
        <f t="shared" si="25"/>
        <v>122.5</v>
      </c>
      <c r="G79" s="39">
        <f t="shared" si="25"/>
        <v>0</v>
      </c>
      <c r="H79" s="39">
        <f t="shared" si="25"/>
        <v>0</v>
      </c>
      <c r="I79" s="39">
        <f t="shared" si="25"/>
        <v>122.5</v>
      </c>
      <c r="J79" s="39">
        <f t="shared" si="25"/>
        <v>0</v>
      </c>
      <c r="K79" s="39">
        <f t="shared" si="25"/>
        <v>122.5</v>
      </c>
      <c r="L79" s="39">
        <f t="shared" si="25"/>
        <v>122.5</v>
      </c>
      <c r="M79" s="39">
        <f t="shared" si="25"/>
        <v>0</v>
      </c>
      <c r="N79" s="39">
        <f t="shared" si="25"/>
        <v>0</v>
      </c>
      <c r="O79" s="39">
        <f t="shared" si="25"/>
        <v>122.5</v>
      </c>
      <c r="P79" s="36"/>
      <c r="Q79" s="36">
        <f>SUM(D79:O79)</f>
        <v>735</v>
      </c>
      <c r="R79" s="24"/>
    </row>
    <row r="80" spans="1:22" ht="15" customHeight="1" x14ac:dyDescent="0.25">
      <c r="B80" s="15"/>
      <c r="C80" s="46"/>
      <c r="D80" s="31"/>
      <c r="E80" s="31"/>
      <c r="F80" s="32"/>
      <c r="G80" s="33"/>
      <c r="H80" s="33"/>
      <c r="I80" s="33"/>
      <c r="J80" s="33"/>
      <c r="K80" s="33"/>
      <c r="L80" s="33"/>
      <c r="M80" s="33"/>
      <c r="N80" s="33"/>
      <c r="O80" s="33"/>
      <c r="P80" s="34"/>
      <c r="Q80" s="34"/>
      <c r="R80" s="24"/>
    </row>
    <row r="81" spans="1:18" ht="15" customHeight="1" x14ac:dyDescent="0.25">
      <c r="B81" s="15"/>
      <c r="C81" s="48"/>
      <c r="D81" s="16"/>
      <c r="E81" s="26"/>
      <c r="F81" s="26"/>
      <c r="G81" s="27"/>
      <c r="H81" s="27"/>
      <c r="I81" s="27"/>
      <c r="J81" s="27"/>
      <c r="K81" s="27"/>
      <c r="L81" s="27"/>
      <c r="M81" s="27"/>
      <c r="N81" s="27"/>
      <c r="O81" s="27"/>
      <c r="P81" s="23"/>
      <c r="Q81" s="23"/>
      <c r="R81" s="24"/>
    </row>
    <row r="82" spans="1:18" ht="24.75" customHeight="1" thickBot="1" x14ac:dyDescent="0.4">
      <c r="A82" s="21" t="s">
        <v>35</v>
      </c>
      <c r="B82" s="19"/>
      <c r="C82" s="45"/>
      <c r="D82" s="39">
        <f t="shared" ref="D82:O82" si="26">D18+D22+D30+D40+D51+D68+D79</f>
        <v>6008.3</v>
      </c>
      <c r="E82" s="39">
        <f t="shared" si="26"/>
        <v>4917.6400000000003</v>
      </c>
      <c r="F82" s="39">
        <f t="shared" si="26"/>
        <v>5166.1400000000003</v>
      </c>
      <c r="G82" s="39">
        <f t="shared" si="26"/>
        <v>6266.6</v>
      </c>
      <c r="H82" s="39">
        <f t="shared" si="26"/>
        <v>5165.4400000000005</v>
      </c>
      <c r="I82" s="39">
        <f t="shared" si="26"/>
        <v>5166.1400000000003</v>
      </c>
      <c r="J82" s="39">
        <f t="shared" si="26"/>
        <v>6018.8</v>
      </c>
      <c r="K82" s="39">
        <f t="shared" si="26"/>
        <v>4781.1400000000003</v>
      </c>
      <c r="L82" s="39">
        <f t="shared" si="26"/>
        <v>6058.7</v>
      </c>
      <c r="M82" s="39">
        <f t="shared" si="26"/>
        <v>4669.84</v>
      </c>
      <c r="N82" s="39">
        <f t="shared" si="26"/>
        <v>4636.2400000000007</v>
      </c>
      <c r="O82" s="39">
        <f t="shared" si="26"/>
        <v>5893.5</v>
      </c>
      <c r="P82" s="36"/>
      <c r="Q82" s="36">
        <f>SUM(D82:O82)</f>
        <v>64748.480000000003</v>
      </c>
      <c r="R82" s="29"/>
    </row>
    <row r="83" spans="1:18" ht="15" customHeight="1" x14ac:dyDescent="0.25">
      <c r="B83" s="15"/>
      <c r="C83" s="48"/>
      <c r="D83" s="16"/>
      <c r="E83" s="26"/>
      <c r="F83" s="26"/>
      <c r="G83" s="27"/>
      <c r="H83" s="27"/>
      <c r="I83" s="27"/>
      <c r="J83" s="27"/>
      <c r="K83" s="27"/>
      <c r="L83" s="27"/>
      <c r="M83" s="27"/>
      <c r="N83" s="27"/>
      <c r="O83" s="27"/>
      <c r="P83" s="23"/>
      <c r="Q83" s="23"/>
      <c r="R83" s="24"/>
    </row>
    <row r="84" spans="1:18" ht="15" customHeight="1" x14ac:dyDescent="0.25">
      <c r="B84" s="15"/>
      <c r="C84" s="48"/>
      <c r="D84" s="16"/>
      <c r="E84" s="26"/>
      <c r="F84" s="26"/>
      <c r="G84" s="27"/>
      <c r="H84" s="27"/>
      <c r="I84" s="27"/>
      <c r="J84" s="27"/>
      <c r="K84" s="27"/>
      <c r="L84" s="27"/>
      <c r="M84" s="27"/>
      <c r="N84" s="27"/>
      <c r="O84" s="27"/>
      <c r="P84" s="23"/>
      <c r="Q84" s="23"/>
      <c r="R84" s="24"/>
    </row>
    <row r="85" spans="1:18" ht="30" x14ac:dyDescent="0.25">
      <c r="A85" s="1" t="s">
        <v>62</v>
      </c>
      <c r="B85" t="s">
        <v>46</v>
      </c>
      <c r="C85" s="37" t="s">
        <v>157</v>
      </c>
      <c r="D85" s="6">
        <f>Salaries!$H$7/12*1.01</f>
        <v>2769.425252</v>
      </c>
      <c r="E85" s="6">
        <f>Salaries!$H$7/12*1.01</f>
        <v>2769.425252</v>
      </c>
      <c r="F85" s="6">
        <f>Salaries!$H$7/12*1.01</f>
        <v>2769.425252</v>
      </c>
      <c r="G85" s="6">
        <f>Salaries!$H$7/12*1.01</f>
        <v>2769.425252</v>
      </c>
      <c r="H85" s="6">
        <f>Salaries!$H$7/12*1.01</f>
        <v>2769.425252</v>
      </c>
      <c r="I85" s="6">
        <f>Salaries!$H$7/12*1.01</f>
        <v>2769.425252</v>
      </c>
      <c r="J85" s="6">
        <f>Salaries!$H$7/12*1.01</f>
        <v>2769.425252</v>
      </c>
      <c r="K85" s="6">
        <f>Salaries!$H$7/12*1.01</f>
        <v>2769.425252</v>
      </c>
      <c r="L85" s="6">
        <f>Salaries!$H$7/12*1.01</f>
        <v>2769.425252</v>
      </c>
      <c r="M85" s="6">
        <f>Salaries!$H$7/12*1.01</f>
        <v>2769.425252</v>
      </c>
      <c r="N85" s="6">
        <f>Salaries!$H$7/12*1.01</f>
        <v>2769.425252</v>
      </c>
      <c r="O85" s="6">
        <f>Salaries!$H$7/12*1.01</f>
        <v>2769.425252</v>
      </c>
      <c r="P85" s="28"/>
      <c r="Q85" s="40">
        <f>SUM(D85:O85)</f>
        <v>33233.103024000004</v>
      </c>
      <c r="R85" s="24"/>
    </row>
    <row r="86" spans="1:18" ht="15" customHeight="1" x14ac:dyDescent="0.25">
      <c r="B86" t="s">
        <v>48</v>
      </c>
      <c r="C86" s="37" t="s">
        <v>90</v>
      </c>
      <c r="D86" s="6">
        <v>0</v>
      </c>
      <c r="E86" s="6">
        <v>0</v>
      </c>
      <c r="F86" s="6">
        <v>0</v>
      </c>
      <c r="G86" s="6">
        <v>0</v>
      </c>
      <c r="H86" s="6">
        <v>0</v>
      </c>
      <c r="I86" s="6">
        <v>0</v>
      </c>
      <c r="J86" s="6">
        <v>0</v>
      </c>
      <c r="K86" s="6">
        <v>0</v>
      </c>
      <c r="L86" s="6">
        <v>0</v>
      </c>
      <c r="M86" s="6">
        <v>0</v>
      </c>
      <c r="N86" s="6">
        <v>0</v>
      </c>
      <c r="O86" s="6">
        <v>0</v>
      </c>
      <c r="P86" s="28"/>
      <c r="Q86" s="40">
        <f t="shared" ref="Q86:Q102" si="27">SUM(D86:O86)</f>
        <v>0</v>
      </c>
      <c r="R86" s="24"/>
    </row>
    <row r="87" spans="1:18" ht="15" customHeight="1" x14ac:dyDescent="0.25">
      <c r="B87" t="s">
        <v>26</v>
      </c>
      <c r="D87" s="6">
        <v>70</v>
      </c>
      <c r="E87" s="6">
        <v>70</v>
      </c>
      <c r="F87" s="6">
        <v>70</v>
      </c>
      <c r="G87" s="6">
        <v>70</v>
      </c>
      <c r="H87" s="6">
        <v>70</v>
      </c>
      <c r="I87" s="6">
        <v>70</v>
      </c>
      <c r="J87" s="6">
        <v>70</v>
      </c>
      <c r="K87" s="6">
        <v>70</v>
      </c>
      <c r="L87" s="6">
        <v>70</v>
      </c>
      <c r="M87" s="6">
        <v>70</v>
      </c>
      <c r="N87" s="6">
        <v>70</v>
      </c>
      <c r="O87" s="6">
        <v>70</v>
      </c>
      <c r="P87" s="28"/>
      <c r="Q87" s="40">
        <f t="shared" si="27"/>
        <v>840</v>
      </c>
      <c r="R87" s="24"/>
    </row>
    <row r="88" spans="1:18" ht="15" customHeight="1" x14ac:dyDescent="0.25">
      <c r="B88" t="s">
        <v>91</v>
      </c>
      <c r="D88" s="6">
        <v>250</v>
      </c>
      <c r="E88" s="28">
        <v>250</v>
      </c>
      <c r="F88" s="28">
        <v>250</v>
      </c>
      <c r="G88" s="28">
        <v>250</v>
      </c>
      <c r="H88" s="28">
        <v>250</v>
      </c>
      <c r="I88" s="28">
        <v>250</v>
      </c>
      <c r="J88" s="28">
        <v>250</v>
      </c>
      <c r="K88" s="28">
        <v>250</v>
      </c>
      <c r="L88" s="28">
        <v>250</v>
      </c>
      <c r="M88" s="28">
        <v>250</v>
      </c>
      <c r="N88" s="28">
        <v>250</v>
      </c>
      <c r="O88" s="28">
        <v>250</v>
      </c>
      <c r="P88" s="28"/>
      <c r="Q88" s="40">
        <f t="shared" si="27"/>
        <v>3000</v>
      </c>
      <c r="R88" s="24"/>
    </row>
    <row r="89" spans="1:18" ht="15" customHeight="1" x14ac:dyDescent="0.25">
      <c r="B89" t="s">
        <v>27</v>
      </c>
      <c r="C89" s="37" t="s">
        <v>60</v>
      </c>
      <c r="D89" s="6">
        <v>400</v>
      </c>
      <c r="E89" s="6">
        <v>400</v>
      </c>
      <c r="F89" s="6">
        <v>400</v>
      </c>
      <c r="G89" s="6">
        <v>400</v>
      </c>
      <c r="H89" s="6">
        <v>400</v>
      </c>
      <c r="I89" s="6">
        <v>400</v>
      </c>
      <c r="J89" s="6">
        <v>400</v>
      </c>
      <c r="K89" s="6">
        <v>400</v>
      </c>
      <c r="L89" s="6">
        <v>400</v>
      </c>
      <c r="M89" s="6">
        <v>400</v>
      </c>
      <c r="N89" s="6">
        <v>400</v>
      </c>
      <c r="O89" s="6">
        <v>400</v>
      </c>
      <c r="P89" s="28"/>
      <c r="Q89" s="40">
        <f t="shared" si="27"/>
        <v>4800</v>
      </c>
      <c r="R89" s="24"/>
    </row>
    <row r="90" spans="1:18" ht="15" customHeight="1" x14ac:dyDescent="0.25">
      <c r="B90" t="s">
        <v>24</v>
      </c>
      <c r="D90" s="6">
        <v>75</v>
      </c>
      <c r="E90" s="28">
        <v>75</v>
      </c>
      <c r="F90" s="28">
        <v>75</v>
      </c>
      <c r="G90" s="28">
        <v>75</v>
      </c>
      <c r="H90" s="28">
        <v>75</v>
      </c>
      <c r="I90" s="28">
        <v>75</v>
      </c>
      <c r="J90" s="28">
        <v>75</v>
      </c>
      <c r="K90" s="28">
        <v>75</v>
      </c>
      <c r="L90" s="28">
        <v>75</v>
      </c>
      <c r="M90" s="28">
        <v>75</v>
      </c>
      <c r="N90" s="28">
        <v>75</v>
      </c>
      <c r="O90" s="28">
        <v>75</v>
      </c>
      <c r="P90" s="28"/>
      <c r="Q90" s="40">
        <f t="shared" si="27"/>
        <v>900</v>
      </c>
      <c r="R90" s="24"/>
    </row>
    <row r="91" spans="1:18" ht="15" customHeight="1" x14ac:dyDescent="0.25">
      <c r="B91" t="s">
        <v>1</v>
      </c>
      <c r="D91" s="6">
        <v>2500</v>
      </c>
      <c r="E91" s="28"/>
      <c r="F91" s="28"/>
      <c r="G91" s="28"/>
      <c r="H91" s="28"/>
      <c r="I91" s="28"/>
      <c r="J91" s="28"/>
      <c r="K91" s="28"/>
      <c r="L91" s="28"/>
      <c r="M91" s="28"/>
      <c r="N91" s="28"/>
      <c r="O91" s="28"/>
      <c r="P91" s="28"/>
      <c r="Q91" s="40">
        <f t="shared" si="27"/>
        <v>2500</v>
      </c>
      <c r="R91" s="24"/>
    </row>
    <row r="92" spans="1:18" ht="15" customHeight="1" x14ac:dyDescent="0.25">
      <c r="B92" t="s">
        <v>6</v>
      </c>
      <c r="D92" s="6">
        <v>25</v>
      </c>
      <c r="E92" s="28">
        <v>25</v>
      </c>
      <c r="F92" s="28">
        <v>25</v>
      </c>
      <c r="G92" s="28">
        <v>25</v>
      </c>
      <c r="H92" s="28">
        <v>25</v>
      </c>
      <c r="I92" s="28">
        <v>25</v>
      </c>
      <c r="J92" s="28">
        <v>25</v>
      </c>
      <c r="K92" s="28">
        <v>25</v>
      </c>
      <c r="L92" s="28">
        <v>25</v>
      </c>
      <c r="M92" s="28">
        <v>25</v>
      </c>
      <c r="N92" s="28">
        <v>25</v>
      </c>
      <c r="O92" s="28">
        <v>25</v>
      </c>
      <c r="P92" s="28"/>
      <c r="Q92" s="40">
        <f t="shared" si="27"/>
        <v>300</v>
      </c>
      <c r="R92" s="24"/>
    </row>
    <row r="93" spans="1:18" ht="15" customHeight="1" x14ac:dyDescent="0.25">
      <c r="B93" t="s">
        <v>25</v>
      </c>
      <c r="D93" s="6">
        <v>300</v>
      </c>
      <c r="E93" s="28">
        <v>300</v>
      </c>
      <c r="F93" s="28">
        <v>300</v>
      </c>
      <c r="G93" s="28">
        <v>300</v>
      </c>
      <c r="H93" s="28">
        <v>300</v>
      </c>
      <c r="I93" s="28">
        <v>300</v>
      </c>
      <c r="J93" s="28">
        <v>300</v>
      </c>
      <c r="K93" s="28">
        <v>300</v>
      </c>
      <c r="L93" s="28">
        <v>300</v>
      </c>
      <c r="M93" s="28">
        <v>300</v>
      </c>
      <c r="N93" s="28">
        <v>300</v>
      </c>
      <c r="O93" s="28">
        <v>300</v>
      </c>
      <c r="P93" s="28"/>
      <c r="Q93" s="40">
        <f t="shared" si="27"/>
        <v>3600</v>
      </c>
      <c r="R93" s="24"/>
    </row>
    <row r="94" spans="1:18" ht="15" customHeight="1" x14ac:dyDescent="0.25">
      <c r="B94" t="s">
        <v>28</v>
      </c>
      <c r="D94" s="6">
        <v>300</v>
      </c>
      <c r="E94" s="28"/>
      <c r="F94" s="28">
        <v>300</v>
      </c>
      <c r="G94" s="28"/>
      <c r="H94" s="28">
        <v>300</v>
      </c>
      <c r="I94" s="28"/>
      <c r="J94" s="28"/>
      <c r="K94" s="28">
        <v>300</v>
      </c>
      <c r="L94" s="28"/>
      <c r="M94" s="28"/>
      <c r="N94" s="28">
        <v>300</v>
      </c>
      <c r="O94" s="28"/>
      <c r="P94" s="28"/>
      <c r="Q94" s="40">
        <f t="shared" si="27"/>
        <v>1500</v>
      </c>
      <c r="R94" s="24"/>
    </row>
    <row r="95" spans="1:18" ht="15" customHeight="1" x14ac:dyDescent="0.25">
      <c r="B95" t="s">
        <v>22</v>
      </c>
      <c r="D95" s="6">
        <v>40</v>
      </c>
      <c r="E95" s="28">
        <v>40</v>
      </c>
      <c r="F95" s="28">
        <v>40</v>
      </c>
      <c r="G95" s="28">
        <v>40</v>
      </c>
      <c r="H95" s="28">
        <v>40</v>
      </c>
      <c r="I95" s="28">
        <v>40</v>
      </c>
      <c r="J95" s="28">
        <v>40</v>
      </c>
      <c r="K95" s="28">
        <v>40</v>
      </c>
      <c r="L95" s="28">
        <v>40</v>
      </c>
      <c r="M95" s="28">
        <v>40</v>
      </c>
      <c r="N95" s="28">
        <v>40</v>
      </c>
      <c r="O95" s="28">
        <v>40</v>
      </c>
      <c r="P95" s="28"/>
      <c r="Q95" s="40">
        <f t="shared" si="27"/>
        <v>480</v>
      </c>
      <c r="R95" s="24"/>
    </row>
    <row r="96" spans="1:18" ht="15" customHeight="1" x14ac:dyDescent="0.25">
      <c r="B96" t="s">
        <v>7</v>
      </c>
      <c r="D96" s="6">
        <v>25</v>
      </c>
      <c r="E96" s="6">
        <v>25</v>
      </c>
      <c r="F96" s="6">
        <v>25</v>
      </c>
      <c r="G96" s="6">
        <v>25</v>
      </c>
      <c r="H96" s="6">
        <v>25</v>
      </c>
      <c r="I96" s="6">
        <v>25</v>
      </c>
      <c r="J96" s="6">
        <v>25</v>
      </c>
      <c r="K96" s="6">
        <v>25</v>
      </c>
      <c r="L96" s="6">
        <v>25</v>
      </c>
      <c r="M96" s="6">
        <v>25</v>
      </c>
      <c r="N96" s="6">
        <v>25</v>
      </c>
      <c r="O96" s="6">
        <v>25</v>
      </c>
      <c r="P96" s="28"/>
      <c r="Q96" s="40">
        <f t="shared" si="27"/>
        <v>300</v>
      </c>
      <c r="R96" s="24"/>
    </row>
    <row r="97" spans="1:19" ht="15" customHeight="1" x14ac:dyDescent="0.25">
      <c r="B97" t="s">
        <v>4</v>
      </c>
      <c r="D97" s="6">
        <v>10</v>
      </c>
      <c r="E97" s="28">
        <v>10</v>
      </c>
      <c r="F97" s="28">
        <v>10</v>
      </c>
      <c r="G97" s="28">
        <v>10</v>
      </c>
      <c r="H97" s="28">
        <v>10</v>
      </c>
      <c r="I97" s="28">
        <v>10</v>
      </c>
      <c r="J97" s="28">
        <v>10</v>
      </c>
      <c r="K97" s="28">
        <v>10</v>
      </c>
      <c r="L97" s="28">
        <v>10</v>
      </c>
      <c r="M97" s="28">
        <v>10</v>
      </c>
      <c r="N97" s="28">
        <v>10</v>
      </c>
      <c r="O97" s="28">
        <v>10</v>
      </c>
      <c r="P97" s="28"/>
      <c r="Q97" s="40">
        <f t="shared" si="27"/>
        <v>120</v>
      </c>
      <c r="R97" s="24"/>
    </row>
    <row r="98" spans="1:19" ht="15" customHeight="1" x14ac:dyDescent="0.25">
      <c r="B98" t="s">
        <v>49</v>
      </c>
      <c r="D98" s="6">
        <v>750</v>
      </c>
      <c r="E98" s="28"/>
      <c r="F98" s="28"/>
      <c r="G98" s="28"/>
      <c r="H98" s="28"/>
      <c r="I98" s="28"/>
      <c r="J98" s="28"/>
      <c r="K98" s="28"/>
      <c r="L98" s="28"/>
      <c r="M98" s="28"/>
      <c r="N98" s="28"/>
      <c r="O98" s="28">
        <v>1000</v>
      </c>
      <c r="P98" s="28"/>
      <c r="Q98" s="40">
        <f t="shared" si="27"/>
        <v>1750</v>
      </c>
      <c r="R98" s="24"/>
    </row>
    <row r="99" spans="1:19" ht="15" customHeight="1" x14ac:dyDescent="0.25">
      <c r="B99" t="s">
        <v>50</v>
      </c>
      <c r="D99" s="6">
        <v>25</v>
      </c>
      <c r="E99" s="6">
        <v>25</v>
      </c>
      <c r="F99" s="6">
        <v>25</v>
      </c>
      <c r="G99" s="6">
        <v>25</v>
      </c>
      <c r="H99" s="6">
        <v>25</v>
      </c>
      <c r="I99" s="6">
        <v>25</v>
      </c>
      <c r="J99" s="6">
        <v>25</v>
      </c>
      <c r="K99" s="6">
        <v>25</v>
      </c>
      <c r="L99" s="6">
        <v>25</v>
      </c>
      <c r="M99" s="6">
        <v>25</v>
      </c>
      <c r="N99" s="6">
        <v>25</v>
      </c>
      <c r="O99" s="6">
        <v>25</v>
      </c>
      <c r="P99" s="28"/>
      <c r="Q99" s="40">
        <f t="shared" si="27"/>
        <v>300</v>
      </c>
      <c r="R99" s="24"/>
    </row>
    <row r="100" spans="1:19" ht="15" customHeight="1" x14ac:dyDescent="0.25">
      <c r="B100" t="s">
        <v>29</v>
      </c>
      <c r="D100" s="6">
        <v>500</v>
      </c>
      <c r="E100" s="28"/>
      <c r="F100" s="28"/>
      <c r="G100" s="28"/>
      <c r="H100" s="28"/>
      <c r="I100" s="28"/>
      <c r="J100" s="28"/>
      <c r="K100" s="28"/>
      <c r="L100" s="28"/>
      <c r="M100" s="28"/>
      <c r="N100" s="28"/>
      <c r="O100" s="28"/>
      <c r="P100" s="28"/>
      <c r="Q100" s="40">
        <f t="shared" si="27"/>
        <v>500</v>
      </c>
      <c r="R100" s="24"/>
    </row>
    <row r="101" spans="1:19" ht="15" customHeight="1" x14ac:dyDescent="0.25">
      <c r="B101" t="s">
        <v>94</v>
      </c>
      <c r="D101" s="6">
        <f>SUM(D102,D85:D100)*0.05</f>
        <v>406.97126260000005</v>
      </c>
      <c r="E101" s="6">
        <f>SUM(E102,E85:E100)*0.05</f>
        <v>204.47126260000002</v>
      </c>
      <c r="F101" s="6">
        <f t="shared" ref="F101:O101" si="28">SUM(F102,F85:F100)*0.05</f>
        <v>219.47126260000002</v>
      </c>
      <c r="G101" s="6">
        <f t="shared" si="28"/>
        <v>204.47126260000002</v>
      </c>
      <c r="H101" s="6">
        <f t="shared" si="28"/>
        <v>219.47126260000002</v>
      </c>
      <c r="I101" s="6">
        <f t="shared" si="28"/>
        <v>204.47126260000002</v>
      </c>
      <c r="J101" s="6">
        <f t="shared" si="28"/>
        <v>204.47126260000002</v>
      </c>
      <c r="K101" s="6">
        <f t="shared" si="28"/>
        <v>219.47126260000002</v>
      </c>
      <c r="L101" s="6">
        <f t="shared" si="28"/>
        <v>204.47126260000002</v>
      </c>
      <c r="M101" s="6">
        <f t="shared" si="28"/>
        <v>204.47126260000002</v>
      </c>
      <c r="N101" s="6">
        <f t="shared" si="28"/>
        <v>219.47126260000002</v>
      </c>
      <c r="O101" s="6">
        <f t="shared" si="28"/>
        <v>254.47126260000002</v>
      </c>
      <c r="P101" s="28"/>
      <c r="Q101" s="40">
        <f t="shared" si="27"/>
        <v>2766.1551512000005</v>
      </c>
      <c r="R101" s="24"/>
    </row>
    <row r="102" spans="1:19" ht="15" customHeight="1" x14ac:dyDescent="0.25">
      <c r="B102" t="s">
        <v>8</v>
      </c>
      <c r="D102" s="6">
        <v>100</v>
      </c>
      <c r="E102" s="28">
        <v>100</v>
      </c>
      <c r="F102" s="28">
        <v>100</v>
      </c>
      <c r="G102" s="28">
        <v>100</v>
      </c>
      <c r="H102" s="28">
        <v>100</v>
      </c>
      <c r="I102" s="28">
        <v>100</v>
      </c>
      <c r="J102" s="28">
        <v>100</v>
      </c>
      <c r="K102" s="28">
        <v>100</v>
      </c>
      <c r="L102" s="28">
        <v>100</v>
      </c>
      <c r="M102" s="28">
        <v>100</v>
      </c>
      <c r="N102" s="28">
        <v>100</v>
      </c>
      <c r="O102" s="28">
        <v>100</v>
      </c>
      <c r="P102" s="28"/>
      <c r="Q102" s="40">
        <f t="shared" si="27"/>
        <v>1200</v>
      </c>
      <c r="R102" s="24"/>
    </row>
    <row r="103" spans="1:19" ht="15" customHeight="1" x14ac:dyDescent="0.25">
      <c r="B103" s="15"/>
      <c r="C103" s="48"/>
      <c r="D103" s="16"/>
      <c r="E103" s="26"/>
      <c r="F103" s="26"/>
      <c r="G103" s="27"/>
      <c r="H103" s="27"/>
      <c r="I103" s="27"/>
      <c r="J103" s="27"/>
      <c r="K103" s="27"/>
      <c r="L103" s="27"/>
      <c r="M103" s="27"/>
      <c r="N103" s="27"/>
      <c r="O103" s="27"/>
      <c r="P103" s="23"/>
      <c r="Q103" s="23"/>
      <c r="R103" s="24"/>
    </row>
    <row r="104" spans="1:19" ht="21.75" customHeight="1" thickBot="1" x14ac:dyDescent="0.4">
      <c r="A104" s="21" t="s">
        <v>36</v>
      </c>
      <c r="B104" s="19"/>
      <c r="C104" s="45"/>
      <c r="D104" s="39">
        <f>SUM(D85:D103)</f>
        <v>8546.396514600001</v>
      </c>
      <c r="E104" s="84">
        <f t="shared" ref="E104:O104" si="29">SUM(E85:E102)</f>
        <v>4293.8965146</v>
      </c>
      <c r="F104" s="84">
        <f t="shared" si="29"/>
        <v>4608.8965146</v>
      </c>
      <c r="G104" s="84">
        <f t="shared" si="29"/>
        <v>4293.8965146</v>
      </c>
      <c r="H104" s="84">
        <f t="shared" si="29"/>
        <v>4608.8965146</v>
      </c>
      <c r="I104" s="84">
        <f t="shared" si="29"/>
        <v>4293.8965146</v>
      </c>
      <c r="J104" s="84">
        <f t="shared" si="29"/>
        <v>4293.8965146</v>
      </c>
      <c r="K104" s="84">
        <f t="shared" si="29"/>
        <v>4608.8965146</v>
      </c>
      <c r="L104" s="84">
        <f t="shared" si="29"/>
        <v>4293.8965146</v>
      </c>
      <c r="M104" s="84">
        <f t="shared" si="29"/>
        <v>4293.8965146</v>
      </c>
      <c r="N104" s="84">
        <f t="shared" si="29"/>
        <v>4608.8965146</v>
      </c>
      <c r="O104" s="84">
        <f t="shared" si="29"/>
        <v>5343.8965146</v>
      </c>
      <c r="P104" s="85"/>
      <c r="Q104" s="86">
        <f>SUM(D104:O104)</f>
        <v>58089.25817519999</v>
      </c>
      <c r="R104" s="87"/>
      <c r="S104" s="12"/>
    </row>
    <row r="105" spans="1:19" ht="15" customHeight="1" x14ac:dyDescent="0.25">
      <c r="B105" s="15"/>
      <c r="C105" s="46"/>
      <c r="D105" s="31"/>
      <c r="E105" s="88"/>
      <c r="F105" s="88"/>
      <c r="G105" s="89"/>
      <c r="H105" s="89"/>
      <c r="I105" s="89"/>
      <c r="J105" s="89"/>
      <c r="K105" s="89"/>
      <c r="L105" s="89"/>
      <c r="M105" s="89"/>
      <c r="N105" s="89"/>
      <c r="O105" s="89"/>
      <c r="P105" s="90"/>
      <c r="Q105" s="90"/>
      <c r="R105" s="28"/>
      <c r="S105" s="12"/>
    </row>
    <row r="106" spans="1:19" ht="15" customHeight="1" thickBot="1" x14ac:dyDescent="0.4">
      <c r="A106" s="21" t="s">
        <v>37</v>
      </c>
      <c r="B106" s="19"/>
      <c r="C106" s="45"/>
      <c r="D106" s="112">
        <f t="shared" ref="D106:O106" si="30">D82-D104</f>
        <v>-2538.0965146000008</v>
      </c>
      <c r="E106" s="112">
        <f t="shared" si="30"/>
        <v>623.74348540000028</v>
      </c>
      <c r="F106" s="112">
        <f t="shared" si="30"/>
        <v>557.24348540000028</v>
      </c>
      <c r="G106" s="112">
        <f t="shared" si="30"/>
        <v>1972.7034854000003</v>
      </c>
      <c r="H106" s="112">
        <f t="shared" si="30"/>
        <v>556.54348540000046</v>
      </c>
      <c r="I106" s="112">
        <f t="shared" si="30"/>
        <v>872.24348540000028</v>
      </c>
      <c r="J106" s="112">
        <f t="shared" si="30"/>
        <v>1724.9034854000001</v>
      </c>
      <c r="K106" s="112">
        <f t="shared" si="30"/>
        <v>172.24348540000028</v>
      </c>
      <c r="L106" s="112">
        <f t="shared" si="30"/>
        <v>1764.8034853999998</v>
      </c>
      <c r="M106" s="112">
        <f t="shared" si="30"/>
        <v>375.9434854000001</v>
      </c>
      <c r="N106" s="112">
        <f t="shared" si="30"/>
        <v>27.343485400000645</v>
      </c>
      <c r="O106" s="112">
        <f t="shared" si="30"/>
        <v>549.60348539999995</v>
      </c>
      <c r="P106" s="86"/>
      <c r="Q106" s="86">
        <f>SUM(D106:O106)</f>
        <v>6659.2218248000017</v>
      </c>
      <c r="R106" s="87"/>
      <c r="S106" s="12"/>
    </row>
    <row r="107" spans="1:19" ht="15" customHeight="1" x14ac:dyDescent="0.25">
      <c r="B107" s="15"/>
      <c r="C107" s="46"/>
      <c r="D107" s="31"/>
      <c r="E107" s="32"/>
      <c r="F107" s="32"/>
      <c r="G107" s="33"/>
      <c r="H107" s="33"/>
      <c r="I107" s="33"/>
      <c r="J107" s="33"/>
      <c r="K107" s="33"/>
      <c r="L107" s="33"/>
      <c r="M107" s="33"/>
      <c r="N107" s="33"/>
      <c r="O107" s="33"/>
      <c r="P107" s="34"/>
      <c r="Q107" s="34"/>
      <c r="R107" s="29"/>
      <c r="S107" s="12"/>
    </row>
    <row r="108" spans="1:19" ht="15" customHeight="1" x14ac:dyDescent="0.25">
      <c r="A108" s="1" t="s">
        <v>38</v>
      </c>
      <c r="B108" s="54" t="s">
        <v>63</v>
      </c>
      <c r="C108" s="47" t="s">
        <v>167</v>
      </c>
      <c r="D108" s="31"/>
      <c r="E108" s="32"/>
      <c r="F108" s="32"/>
      <c r="G108" s="33"/>
      <c r="H108" s="33"/>
      <c r="I108" s="33"/>
      <c r="J108" s="33"/>
      <c r="K108" s="33"/>
      <c r="L108" s="33"/>
      <c r="M108" s="33"/>
      <c r="N108" s="33"/>
      <c r="O108" s="33"/>
      <c r="P108" s="34"/>
      <c r="Q108" s="34">
        <f>SUM(C108:O108)</f>
        <v>0</v>
      </c>
      <c r="R108" s="29"/>
      <c r="S108" s="12"/>
    </row>
    <row r="109" spans="1:19" ht="15" customHeight="1" x14ac:dyDescent="0.25">
      <c r="B109" s="15"/>
      <c r="C109" s="46"/>
      <c r="D109" s="31"/>
      <c r="E109" s="32"/>
      <c r="F109" s="32"/>
      <c r="G109" s="33"/>
      <c r="H109" s="33"/>
      <c r="I109" s="33"/>
      <c r="J109" s="33"/>
      <c r="K109" s="33"/>
      <c r="L109" s="33"/>
      <c r="M109" s="33"/>
      <c r="N109" s="33"/>
      <c r="O109" s="33"/>
      <c r="P109" s="34"/>
      <c r="Q109" s="34"/>
      <c r="R109" s="29"/>
      <c r="S109" s="12"/>
    </row>
    <row r="110" spans="1:19" ht="15" customHeight="1" x14ac:dyDescent="0.25">
      <c r="A110" s="1" t="s">
        <v>39</v>
      </c>
      <c r="B110" s="22" t="s">
        <v>40</v>
      </c>
      <c r="C110" s="46"/>
      <c r="D110" s="91">
        <f>D106</f>
        <v>-2538.0965146000008</v>
      </c>
      <c r="E110" s="91">
        <f t="shared" ref="E110:O110" si="31">E106</f>
        <v>623.74348540000028</v>
      </c>
      <c r="F110" s="91">
        <f t="shared" si="31"/>
        <v>557.24348540000028</v>
      </c>
      <c r="G110" s="91">
        <f t="shared" si="31"/>
        <v>1972.7034854000003</v>
      </c>
      <c r="H110" s="91">
        <f t="shared" si="31"/>
        <v>556.54348540000046</v>
      </c>
      <c r="I110" s="91">
        <f t="shared" si="31"/>
        <v>872.24348540000028</v>
      </c>
      <c r="J110" s="91">
        <f t="shared" si="31"/>
        <v>1724.9034854000001</v>
      </c>
      <c r="K110" s="91">
        <f t="shared" si="31"/>
        <v>172.24348540000028</v>
      </c>
      <c r="L110" s="91">
        <f t="shared" si="31"/>
        <v>1764.8034853999998</v>
      </c>
      <c r="M110" s="91">
        <f t="shared" si="31"/>
        <v>375.9434854000001</v>
      </c>
      <c r="N110" s="91">
        <f t="shared" si="31"/>
        <v>27.343485400000645</v>
      </c>
      <c r="O110" s="91">
        <f t="shared" si="31"/>
        <v>549.60348539999995</v>
      </c>
      <c r="P110" s="90"/>
      <c r="Q110" s="90">
        <f>SUM(D110:O110)</f>
        <v>6659.2218248000017</v>
      </c>
      <c r="R110" s="29"/>
      <c r="S110" s="12"/>
    </row>
    <row r="111" spans="1:19" ht="15" customHeight="1" x14ac:dyDescent="0.25">
      <c r="B111" s="22"/>
      <c r="C111" s="46"/>
      <c r="D111" s="91"/>
      <c r="E111" s="92"/>
      <c r="F111" s="92"/>
      <c r="G111" s="93"/>
      <c r="H111" s="93"/>
      <c r="I111" s="93"/>
      <c r="J111" s="93"/>
      <c r="K111" s="93"/>
      <c r="L111" s="93"/>
      <c r="M111" s="93"/>
      <c r="N111" s="93"/>
      <c r="O111" s="93"/>
      <c r="P111" s="90"/>
      <c r="Q111" s="90"/>
      <c r="R111" s="29"/>
      <c r="S111" s="12"/>
    </row>
    <row r="112" spans="1:19" ht="15" customHeight="1" x14ac:dyDescent="0.25">
      <c r="B112" s="22" t="s">
        <v>41</v>
      </c>
      <c r="C112" s="46"/>
      <c r="D112" s="91">
        <f>D106+D108</f>
        <v>-2538.0965146000008</v>
      </c>
      <c r="E112" s="91">
        <f t="shared" ref="E112:O112" si="32">E106+E108</f>
        <v>623.74348540000028</v>
      </c>
      <c r="F112" s="91">
        <f t="shared" si="32"/>
        <v>557.24348540000028</v>
      </c>
      <c r="G112" s="91">
        <f t="shared" si="32"/>
        <v>1972.7034854000003</v>
      </c>
      <c r="H112" s="91">
        <f t="shared" si="32"/>
        <v>556.54348540000046</v>
      </c>
      <c r="I112" s="91">
        <f t="shared" si="32"/>
        <v>872.24348540000028</v>
      </c>
      <c r="J112" s="91">
        <f t="shared" si="32"/>
        <v>1724.9034854000001</v>
      </c>
      <c r="K112" s="91">
        <f t="shared" si="32"/>
        <v>172.24348540000028</v>
      </c>
      <c r="L112" s="91">
        <f t="shared" si="32"/>
        <v>1764.8034853999998</v>
      </c>
      <c r="M112" s="91">
        <f t="shared" si="32"/>
        <v>375.9434854000001</v>
      </c>
      <c r="N112" s="91">
        <f t="shared" si="32"/>
        <v>27.343485400000645</v>
      </c>
      <c r="O112" s="91">
        <f t="shared" si="32"/>
        <v>549.60348539999995</v>
      </c>
      <c r="P112" s="90"/>
      <c r="Q112" s="90">
        <f>SUM(D112:O112)</f>
        <v>6659.2218248000017</v>
      </c>
      <c r="R112" s="29"/>
      <c r="S112" s="12"/>
    </row>
    <row r="113" spans="4:18" x14ac:dyDescent="0.25">
      <c r="D113" s="6"/>
      <c r="E113" s="28"/>
      <c r="F113" s="28"/>
      <c r="G113" s="28"/>
      <c r="H113" s="28"/>
      <c r="I113" s="28"/>
      <c r="J113" s="28"/>
      <c r="K113" s="28"/>
      <c r="L113" s="28"/>
      <c r="M113" s="28"/>
      <c r="N113" s="28"/>
      <c r="O113" s="28"/>
      <c r="P113" s="28"/>
      <c r="Q113" s="24"/>
      <c r="R113" s="24"/>
    </row>
    <row r="114" spans="4:18" x14ac:dyDescent="0.25">
      <c r="D114" s="6"/>
      <c r="E114" s="28"/>
      <c r="F114" s="28"/>
      <c r="G114" s="28"/>
      <c r="H114" s="28"/>
      <c r="I114" s="28"/>
      <c r="J114" s="28"/>
      <c r="K114" s="28"/>
      <c r="L114" s="28"/>
      <c r="M114" s="28"/>
      <c r="N114" s="28"/>
      <c r="O114" s="28"/>
      <c r="P114" s="28"/>
      <c r="Q114" s="24"/>
      <c r="R114" s="24"/>
    </row>
    <row r="115" spans="4:18" x14ac:dyDescent="0.25">
      <c r="D115" s="6"/>
      <c r="E115" s="28"/>
      <c r="F115" s="28"/>
      <c r="G115" s="28"/>
      <c r="H115" s="28"/>
      <c r="I115" s="28"/>
      <c r="J115" s="28"/>
      <c r="K115" s="28"/>
      <c r="L115" s="28"/>
      <c r="M115" s="28"/>
      <c r="N115" s="28"/>
      <c r="O115" s="28"/>
      <c r="P115" s="28"/>
      <c r="Q115" s="24"/>
      <c r="R115" s="24"/>
    </row>
    <row r="116" spans="4:18" x14ac:dyDescent="0.25">
      <c r="D116" s="6"/>
      <c r="E116" s="28"/>
      <c r="F116" s="28"/>
      <c r="G116" s="28"/>
      <c r="H116" s="28"/>
      <c r="I116" s="28"/>
      <c r="J116" s="28"/>
      <c r="K116" s="28"/>
      <c r="L116" s="28"/>
      <c r="M116" s="28"/>
      <c r="N116" s="28"/>
      <c r="O116" s="28"/>
      <c r="P116" s="28"/>
      <c r="Q116" s="24"/>
      <c r="R116" s="24"/>
    </row>
    <row r="117" spans="4:18" x14ac:dyDescent="0.25">
      <c r="D117" s="6"/>
      <c r="E117" s="28"/>
      <c r="F117" s="28"/>
      <c r="G117" s="28"/>
      <c r="H117" s="28"/>
      <c r="I117" s="28"/>
      <c r="J117" s="28"/>
      <c r="K117" s="28"/>
      <c r="L117" s="28"/>
      <c r="M117" s="28"/>
      <c r="N117" s="28"/>
      <c r="O117" s="28"/>
      <c r="P117" s="28"/>
      <c r="Q117" s="24"/>
      <c r="R117" s="24"/>
    </row>
    <row r="118" spans="4:18" x14ac:dyDescent="0.25">
      <c r="D118" s="6"/>
      <c r="E118" s="28"/>
      <c r="F118" s="28"/>
      <c r="G118" s="28"/>
      <c r="H118" s="28"/>
      <c r="I118" s="28"/>
      <c r="J118" s="28"/>
      <c r="K118" s="28"/>
      <c r="L118" s="28"/>
      <c r="M118" s="28"/>
      <c r="N118" s="28"/>
      <c r="O118" s="28"/>
      <c r="P118" s="28"/>
      <c r="Q118" s="24"/>
      <c r="R118" s="24"/>
    </row>
    <row r="119" spans="4:18" x14ac:dyDescent="0.25">
      <c r="D119" s="6"/>
      <c r="E119" s="6"/>
      <c r="F119" s="6"/>
      <c r="G119" s="6"/>
      <c r="H119" s="6"/>
      <c r="I119" s="6"/>
      <c r="J119" s="6"/>
      <c r="K119" s="6"/>
      <c r="L119" s="6"/>
      <c r="M119" s="6"/>
      <c r="N119" s="6"/>
      <c r="O119" s="6"/>
      <c r="P119" s="6"/>
    </row>
  </sheetData>
  <conditionalFormatting sqref="Q110:Q114">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tabSelected="1" topLeftCell="B1" zoomScale="80" zoomScaleNormal="80" zoomScaleSheetLayoutView="100" workbookViewId="0">
      <selection activeCell="D16" sqref="D16:O16"/>
    </sheetView>
  </sheetViews>
  <sheetFormatPr defaultRowHeight="15" x14ac:dyDescent="0.25"/>
  <cols>
    <col min="1" max="1" width="41.7109375" customWidth="1"/>
    <col min="2" max="2" width="42.7109375" customWidth="1"/>
    <col min="3" max="3" width="39.7109375" style="37" customWidth="1"/>
    <col min="4" max="15" width="12.7109375" customWidth="1"/>
    <col min="16" max="16" width="12.7109375" style="1" customWidth="1"/>
    <col min="17" max="17" width="14.28515625" customWidth="1"/>
  </cols>
  <sheetData>
    <row r="1" spans="1:18" ht="23.25" x14ac:dyDescent="0.35">
      <c r="A1" s="10" t="s">
        <v>172</v>
      </c>
      <c r="B1" s="5"/>
      <c r="C1" s="42"/>
    </row>
    <row r="2" spans="1:18" ht="23.25" x14ac:dyDescent="0.35">
      <c r="A2" s="10"/>
      <c r="B2" s="5"/>
      <c r="C2" s="42"/>
      <c r="F2" t="s">
        <v>42</v>
      </c>
    </row>
    <row r="3" spans="1:18" s="1" customFormat="1" ht="15" customHeight="1" x14ac:dyDescent="0.35">
      <c r="A3" s="10"/>
      <c r="B3" s="1" t="s">
        <v>21</v>
      </c>
      <c r="C3" s="55" t="s">
        <v>5</v>
      </c>
      <c r="D3" s="41">
        <v>2026</v>
      </c>
      <c r="E3" s="15"/>
      <c r="F3" s="23"/>
      <c r="G3" s="23"/>
      <c r="H3" s="23"/>
      <c r="I3" s="23"/>
      <c r="J3" s="23"/>
      <c r="K3" s="23"/>
      <c r="L3" s="23"/>
      <c r="M3" s="23"/>
      <c r="N3" s="23"/>
      <c r="O3" s="23"/>
      <c r="P3" s="23"/>
      <c r="Q3" s="25"/>
      <c r="R3" s="25"/>
    </row>
    <row r="4" spans="1:18" s="1" customFormat="1" ht="15" customHeight="1" x14ac:dyDescent="0.35">
      <c r="A4" s="10"/>
      <c r="B4"/>
      <c r="C4" s="37"/>
      <c r="D4" s="1" t="s">
        <v>9</v>
      </c>
      <c r="E4" s="15" t="s">
        <v>10</v>
      </c>
      <c r="F4" s="23" t="s">
        <v>11</v>
      </c>
      <c r="G4" s="23" t="s">
        <v>12</v>
      </c>
      <c r="H4" s="23" t="s">
        <v>13</v>
      </c>
      <c r="I4" s="23" t="s">
        <v>14</v>
      </c>
      <c r="J4" s="23" t="s">
        <v>15</v>
      </c>
      <c r="K4" s="23" t="s">
        <v>16</v>
      </c>
      <c r="L4" s="23" t="s">
        <v>17</v>
      </c>
      <c r="M4" s="23" t="s">
        <v>18</v>
      </c>
      <c r="N4" s="23" t="s">
        <v>19</v>
      </c>
      <c r="O4" s="23" t="s">
        <v>20</v>
      </c>
      <c r="P4" s="23"/>
      <c r="Q4" s="25" t="s">
        <v>45</v>
      </c>
      <c r="R4" s="25"/>
    </row>
    <row r="5" spans="1:18" s="1" customFormat="1" ht="15" customHeight="1" x14ac:dyDescent="0.35">
      <c r="A5" s="10"/>
      <c r="B5" t="s">
        <v>34</v>
      </c>
      <c r="C5" s="37"/>
      <c r="D5" s="14">
        <v>5</v>
      </c>
      <c r="E5" s="16">
        <v>4</v>
      </c>
      <c r="F5" s="26">
        <v>4</v>
      </c>
      <c r="G5" s="27">
        <v>5</v>
      </c>
      <c r="H5" s="27">
        <v>4</v>
      </c>
      <c r="I5" s="27">
        <v>4</v>
      </c>
      <c r="J5" s="27">
        <v>5</v>
      </c>
      <c r="K5" s="27">
        <v>4</v>
      </c>
      <c r="L5" s="27">
        <v>5</v>
      </c>
      <c r="M5" s="27">
        <v>4</v>
      </c>
      <c r="N5" s="27">
        <v>4</v>
      </c>
      <c r="O5" s="27">
        <v>5</v>
      </c>
      <c r="P5" s="23"/>
      <c r="Q5" s="25"/>
      <c r="R5" s="25"/>
    </row>
    <row r="6" spans="1:18" s="1" customFormat="1" ht="15" customHeight="1" x14ac:dyDescent="0.25">
      <c r="A6"/>
      <c r="B6" s="20" t="s">
        <v>43</v>
      </c>
      <c r="C6" s="37" t="s">
        <v>44</v>
      </c>
      <c r="D6" s="14">
        <f>(12*7)*D5</f>
        <v>420</v>
      </c>
      <c r="E6" s="14">
        <f t="shared" ref="E6:O6" si="0">(12*7)*E5</f>
        <v>336</v>
      </c>
      <c r="F6" s="14">
        <f t="shared" si="0"/>
        <v>336</v>
      </c>
      <c r="G6" s="14">
        <f t="shared" si="0"/>
        <v>420</v>
      </c>
      <c r="H6" s="14">
        <f t="shared" si="0"/>
        <v>336</v>
      </c>
      <c r="I6" s="14">
        <f t="shared" si="0"/>
        <v>336</v>
      </c>
      <c r="J6" s="14">
        <f t="shared" si="0"/>
        <v>420</v>
      </c>
      <c r="K6" s="14">
        <f t="shared" si="0"/>
        <v>336</v>
      </c>
      <c r="L6" s="14">
        <f t="shared" si="0"/>
        <v>420</v>
      </c>
      <c r="M6" s="14">
        <f t="shared" si="0"/>
        <v>336</v>
      </c>
      <c r="N6" s="14">
        <f t="shared" si="0"/>
        <v>336</v>
      </c>
      <c r="O6" s="14">
        <f t="shared" si="0"/>
        <v>420</v>
      </c>
      <c r="P6" s="23"/>
      <c r="Q6" s="25"/>
      <c r="R6" s="25"/>
    </row>
    <row r="7" spans="1:18" s="1" customFormat="1" ht="15" customHeight="1" x14ac:dyDescent="0.25">
      <c r="A7"/>
      <c r="B7"/>
      <c r="C7" s="37"/>
      <c r="D7" s="14"/>
      <c r="E7" s="16"/>
      <c r="F7" s="26"/>
      <c r="G7" s="27"/>
      <c r="H7" s="27"/>
      <c r="I7" s="27"/>
      <c r="J7" s="27"/>
      <c r="K7" s="27"/>
      <c r="L7" s="27"/>
      <c r="M7" s="27"/>
      <c r="N7" s="27"/>
      <c r="O7" s="27"/>
      <c r="P7" s="23"/>
      <c r="Q7" s="25"/>
      <c r="R7" s="25"/>
    </row>
    <row r="8" spans="1:18" s="1" customFormat="1" ht="15" customHeight="1" x14ac:dyDescent="0.25">
      <c r="A8" s="18" t="s">
        <v>51</v>
      </c>
      <c r="B8" s="20"/>
      <c r="C8" s="37"/>
      <c r="D8" s="14"/>
      <c r="E8" s="16"/>
      <c r="F8" s="26"/>
      <c r="G8" s="27"/>
      <c r="H8" s="27"/>
      <c r="I8" s="27"/>
      <c r="J8" s="27"/>
      <c r="K8" s="27"/>
      <c r="L8" s="27"/>
      <c r="M8" s="27"/>
      <c r="N8" s="27"/>
      <c r="O8" s="27"/>
      <c r="P8" s="23"/>
      <c r="Q8" s="25"/>
      <c r="R8" s="25"/>
    </row>
    <row r="9" spans="1:18" s="1" customFormat="1" ht="60" x14ac:dyDescent="0.25">
      <c r="A9" s="77" t="s">
        <v>77</v>
      </c>
      <c r="B9" s="94" t="s">
        <v>109</v>
      </c>
      <c r="C9" s="95" t="s">
        <v>143</v>
      </c>
      <c r="D9" s="97">
        <f>(9*0.7)+(15*0.3)</f>
        <v>10.8</v>
      </c>
      <c r="E9" s="97">
        <f t="shared" ref="E9:O9" si="1">(9*0.7)+(15*0.3)</f>
        <v>10.8</v>
      </c>
      <c r="F9" s="97">
        <f t="shared" si="1"/>
        <v>10.8</v>
      </c>
      <c r="G9" s="97">
        <f t="shared" si="1"/>
        <v>10.8</v>
      </c>
      <c r="H9" s="97">
        <f t="shared" si="1"/>
        <v>10.8</v>
      </c>
      <c r="I9" s="97">
        <f t="shared" si="1"/>
        <v>10.8</v>
      </c>
      <c r="J9" s="97">
        <f t="shared" si="1"/>
        <v>10.8</v>
      </c>
      <c r="K9" s="97">
        <f t="shared" si="1"/>
        <v>10.8</v>
      </c>
      <c r="L9" s="97">
        <f t="shared" si="1"/>
        <v>10.8</v>
      </c>
      <c r="M9" s="97">
        <f t="shared" si="1"/>
        <v>10.8</v>
      </c>
      <c r="N9" s="97">
        <f t="shared" si="1"/>
        <v>10.8</v>
      </c>
      <c r="O9" s="97">
        <f t="shared" si="1"/>
        <v>10.8</v>
      </c>
      <c r="P9" s="23"/>
      <c r="Q9" s="25"/>
      <c r="R9" s="25"/>
    </row>
    <row r="10" spans="1:18" s="1" customFormat="1" ht="15.75" x14ac:dyDescent="0.25">
      <c r="A10" s="77"/>
      <c r="B10" s="94" t="s">
        <v>110</v>
      </c>
      <c r="C10" s="96" t="s">
        <v>173</v>
      </c>
      <c r="D10" s="111">
        <v>0.3</v>
      </c>
      <c r="E10" s="111">
        <v>0.3</v>
      </c>
      <c r="F10" s="111">
        <v>0.3</v>
      </c>
      <c r="G10" s="111">
        <v>0.3</v>
      </c>
      <c r="H10" s="111">
        <v>0.3</v>
      </c>
      <c r="I10" s="111">
        <v>0.3</v>
      </c>
      <c r="J10" s="111">
        <v>0.3</v>
      </c>
      <c r="K10" s="111">
        <v>0.3</v>
      </c>
      <c r="L10" s="111">
        <v>0.3</v>
      </c>
      <c r="M10" s="111">
        <v>0.3</v>
      </c>
      <c r="N10" s="111">
        <v>0.3</v>
      </c>
      <c r="O10" s="111">
        <v>0.3</v>
      </c>
      <c r="P10" s="23"/>
      <c r="Q10" s="25"/>
      <c r="R10" s="25"/>
    </row>
    <row r="11" spans="1:18" s="1" customFormat="1" ht="15.75" x14ac:dyDescent="0.25">
      <c r="A11" s="18"/>
      <c r="B11" s="94"/>
      <c r="C11" s="95"/>
      <c r="D11" s="14"/>
      <c r="E11" s="16"/>
      <c r="F11" s="26"/>
      <c r="G11" s="27"/>
      <c r="H11" s="27"/>
      <c r="I11" s="27"/>
      <c r="J11" s="27"/>
      <c r="K11" s="27"/>
      <c r="L11" s="27"/>
      <c r="M11" s="27"/>
      <c r="N11" s="27"/>
      <c r="O11" s="27"/>
      <c r="P11" s="23"/>
      <c r="Q11" s="25"/>
      <c r="R11" s="25"/>
    </row>
    <row r="12" spans="1:18" s="1" customFormat="1" ht="75" x14ac:dyDescent="0.25">
      <c r="A12" s="18"/>
      <c r="B12" s="94" t="s">
        <v>111</v>
      </c>
      <c r="C12" s="95" t="s">
        <v>144</v>
      </c>
      <c r="D12" s="97">
        <f>(9*0.7)+(15*0.3)</f>
        <v>10.8</v>
      </c>
      <c r="E12" s="97">
        <f t="shared" ref="E12:O12" si="2">(9*0.7)+(15*0.3)</f>
        <v>10.8</v>
      </c>
      <c r="F12" s="97">
        <f t="shared" si="2"/>
        <v>10.8</v>
      </c>
      <c r="G12" s="97">
        <f t="shared" si="2"/>
        <v>10.8</v>
      </c>
      <c r="H12" s="97">
        <f t="shared" si="2"/>
        <v>10.8</v>
      </c>
      <c r="I12" s="97">
        <f t="shared" si="2"/>
        <v>10.8</v>
      </c>
      <c r="J12" s="97">
        <f t="shared" si="2"/>
        <v>10.8</v>
      </c>
      <c r="K12" s="97">
        <f t="shared" si="2"/>
        <v>10.8</v>
      </c>
      <c r="L12" s="97">
        <f t="shared" si="2"/>
        <v>10.8</v>
      </c>
      <c r="M12" s="97">
        <f t="shared" si="2"/>
        <v>10.8</v>
      </c>
      <c r="N12" s="97">
        <f t="shared" si="2"/>
        <v>10.8</v>
      </c>
      <c r="O12" s="97">
        <f t="shared" si="2"/>
        <v>10.8</v>
      </c>
      <c r="P12" s="23"/>
      <c r="Q12" s="25"/>
      <c r="R12" s="25"/>
    </row>
    <row r="13" spans="1:18" s="1" customFormat="1" ht="34.5" customHeight="1" x14ac:dyDescent="0.25">
      <c r="A13" s="18"/>
      <c r="B13" s="94" t="s">
        <v>112</v>
      </c>
      <c r="C13" s="96"/>
      <c r="D13" s="111">
        <v>0.2</v>
      </c>
      <c r="E13" s="111">
        <v>0.2</v>
      </c>
      <c r="F13" s="111">
        <v>0.2</v>
      </c>
      <c r="G13" s="111">
        <v>0.2</v>
      </c>
      <c r="H13" s="111">
        <v>0.2</v>
      </c>
      <c r="I13" s="111">
        <v>0.2</v>
      </c>
      <c r="J13" s="111">
        <v>0.2</v>
      </c>
      <c r="K13" s="111">
        <v>0.2</v>
      </c>
      <c r="L13" s="111">
        <v>0.2</v>
      </c>
      <c r="M13" s="111">
        <v>0.2</v>
      </c>
      <c r="N13" s="111">
        <v>0.2</v>
      </c>
      <c r="O13" s="111">
        <v>0.2</v>
      </c>
      <c r="P13" s="23"/>
      <c r="Q13" s="25"/>
      <c r="R13" s="25"/>
    </row>
    <row r="14" spans="1:18" s="1" customFormat="1" ht="15.75" x14ac:dyDescent="0.25">
      <c r="A14" s="18"/>
      <c r="B14" s="94"/>
      <c r="C14" s="95"/>
      <c r="D14" s="14"/>
      <c r="E14" s="16"/>
      <c r="F14" s="26"/>
      <c r="G14" s="27"/>
      <c r="H14" s="27"/>
      <c r="I14" s="27"/>
      <c r="J14" s="27"/>
      <c r="K14" s="27"/>
      <c r="L14" s="27"/>
      <c r="M14" s="27"/>
      <c r="N14" s="27"/>
      <c r="O14" s="27"/>
      <c r="P14" s="23"/>
      <c r="Q14" s="25"/>
      <c r="R14" s="25"/>
    </row>
    <row r="15" spans="1:18" s="1" customFormat="1" ht="105" x14ac:dyDescent="0.25">
      <c r="A15" s="18"/>
      <c r="B15" s="94" t="s">
        <v>113</v>
      </c>
      <c r="C15" s="95" t="s">
        <v>145</v>
      </c>
      <c r="D15" s="97">
        <f>(10*0.7)+(16*0.3)</f>
        <v>11.8</v>
      </c>
      <c r="E15" s="97">
        <f t="shared" ref="E15:O15" si="3">(10*0.7)+(16*0.3)</f>
        <v>11.8</v>
      </c>
      <c r="F15" s="97">
        <f t="shared" si="3"/>
        <v>11.8</v>
      </c>
      <c r="G15" s="97">
        <f t="shared" si="3"/>
        <v>11.8</v>
      </c>
      <c r="H15" s="97">
        <f t="shared" si="3"/>
        <v>11.8</v>
      </c>
      <c r="I15" s="97">
        <f t="shared" si="3"/>
        <v>11.8</v>
      </c>
      <c r="J15" s="97">
        <f t="shared" si="3"/>
        <v>11.8</v>
      </c>
      <c r="K15" s="97">
        <f t="shared" si="3"/>
        <v>11.8</v>
      </c>
      <c r="L15" s="97">
        <f t="shared" si="3"/>
        <v>11.8</v>
      </c>
      <c r="M15" s="97">
        <f t="shared" si="3"/>
        <v>11.8</v>
      </c>
      <c r="N15" s="97">
        <f t="shared" si="3"/>
        <v>11.8</v>
      </c>
      <c r="O15" s="97">
        <f t="shared" si="3"/>
        <v>11.8</v>
      </c>
      <c r="P15" s="23"/>
      <c r="Q15" s="25"/>
      <c r="R15" s="25"/>
    </row>
    <row r="16" spans="1:18" s="1" customFormat="1" ht="15.75" x14ac:dyDescent="0.25">
      <c r="A16" s="18"/>
      <c r="B16" s="94" t="s">
        <v>114</v>
      </c>
      <c r="C16" s="96" t="s">
        <v>169</v>
      </c>
      <c r="D16" s="111">
        <v>0.15</v>
      </c>
      <c r="E16" s="111">
        <v>0.15</v>
      </c>
      <c r="F16" s="111">
        <v>0.15</v>
      </c>
      <c r="G16" s="111">
        <v>0.15</v>
      </c>
      <c r="H16" s="111">
        <v>0.15</v>
      </c>
      <c r="I16" s="111">
        <v>0.15</v>
      </c>
      <c r="J16" s="111">
        <v>0.15</v>
      </c>
      <c r="K16" s="111">
        <v>0.15</v>
      </c>
      <c r="L16" s="111">
        <v>0.15</v>
      </c>
      <c r="M16" s="111">
        <v>0.15</v>
      </c>
      <c r="N16" s="111">
        <v>0.15</v>
      </c>
      <c r="O16" s="111">
        <v>0.15</v>
      </c>
      <c r="P16" s="23"/>
      <c r="Q16" s="25"/>
      <c r="R16" s="25"/>
    </row>
    <row r="17" spans="1:18" s="1" customFormat="1" ht="15.75" x14ac:dyDescent="0.25">
      <c r="A17" s="18"/>
      <c r="B17" s="94"/>
      <c r="C17" s="95"/>
      <c r="D17" s="14"/>
      <c r="E17" s="16"/>
      <c r="F17" s="26"/>
      <c r="G17" s="27"/>
      <c r="H17" s="27"/>
      <c r="I17" s="27"/>
      <c r="J17" s="27"/>
      <c r="K17" s="27"/>
      <c r="L17" s="27"/>
      <c r="M17" s="27"/>
      <c r="N17" s="27"/>
      <c r="O17" s="27"/>
      <c r="P17" s="23"/>
      <c r="Q17" s="25"/>
      <c r="R17" s="25"/>
    </row>
    <row r="18" spans="1:18" s="1" customFormat="1" ht="16.5" thickBot="1" x14ac:dyDescent="0.3">
      <c r="A18" s="18"/>
      <c r="B18" s="72" t="s">
        <v>64</v>
      </c>
      <c r="C18" s="51"/>
      <c r="D18" s="73">
        <f>((D6*D10)*D9)+((D6*D13)*D12)+((D6*D16)*D15)</f>
        <v>3011.4</v>
      </c>
      <c r="E18" s="73">
        <f t="shared" ref="E18:O18" si="4">((E6*E10)*E9)+((E6*E13)*E12)+((E6*E16)*E15)</f>
        <v>2409.12</v>
      </c>
      <c r="F18" s="73">
        <f t="shared" si="4"/>
        <v>2409.12</v>
      </c>
      <c r="G18" s="73">
        <f t="shared" si="4"/>
        <v>3011.4</v>
      </c>
      <c r="H18" s="73">
        <f t="shared" si="4"/>
        <v>2409.12</v>
      </c>
      <c r="I18" s="73">
        <f t="shared" si="4"/>
        <v>2409.12</v>
      </c>
      <c r="J18" s="73">
        <f t="shared" si="4"/>
        <v>3011.4</v>
      </c>
      <c r="K18" s="73">
        <f t="shared" si="4"/>
        <v>2409.12</v>
      </c>
      <c r="L18" s="73">
        <f t="shared" si="4"/>
        <v>3011.4</v>
      </c>
      <c r="M18" s="73">
        <f t="shared" si="4"/>
        <v>2409.12</v>
      </c>
      <c r="N18" s="73">
        <f t="shared" si="4"/>
        <v>2409.12</v>
      </c>
      <c r="O18" s="73">
        <f t="shared" si="4"/>
        <v>3011.4</v>
      </c>
      <c r="P18" s="71"/>
      <c r="Q18" s="71">
        <f>SUM(D18:O18)</f>
        <v>31920.84</v>
      </c>
      <c r="R18" s="25"/>
    </row>
    <row r="19" spans="1:18" s="1" customFormat="1" ht="15.75" x14ac:dyDescent="0.25">
      <c r="A19" s="18"/>
      <c r="B19" s="94"/>
      <c r="C19" s="95"/>
      <c r="D19" s="14"/>
      <c r="E19" s="16"/>
      <c r="F19" s="26"/>
      <c r="G19" s="27"/>
      <c r="H19" s="27"/>
      <c r="I19" s="27"/>
      <c r="J19" s="27"/>
      <c r="K19" s="27"/>
      <c r="L19" s="27"/>
      <c r="M19" s="27"/>
      <c r="N19" s="27"/>
      <c r="O19" s="27"/>
      <c r="P19" s="23"/>
      <c r="Q19" s="25"/>
      <c r="R19" s="25"/>
    </row>
    <row r="20" spans="1:18" s="1" customFormat="1" ht="45" x14ac:dyDescent="0.25">
      <c r="A20" s="99" t="s">
        <v>78</v>
      </c>
      <c r="B20" s="20" t="s">
        <v>116</v>
      </c>
      <c r="C20" s="37" t="s">
        <v>138</v>
      </c>
      <c r="D20" s="97">
        <v>100</v>
      </c>
      <c r="E20" s="97">
        <v>100</v>
      </c>
      <c r="F20" s="97">
        <v>100</v>
      </c>
      <c r="G20" s="97">
        <v>100</v>
      </c>
      <c r="H20" s="97">
        <v>100</v>
      </c>
      <c r="I20" s="97">
        <v>100</v>
      </c>
      <c r="J20" s="97">
        <v>100</v>
      </c>
      <c r="K20" s="97">
        <v>100</v>
      </c>
      <c r="L20" s="97">
        <v>100</v>
      </c>
      <c r="M20" s="97">
        <v>100</v>
      </c>
      <c r="N20" s="97">
        <v>100</v>
      </c>
      <c r="O20" s="97">
        <v>100</v>
      </c>
      <c r="P20" s="23"/>
      <c r="Q20" s="25"/>
      <c r="R20" s="25"/>
    </row>
    <row r="21" spans="1:18" s="1" customFormat="1" ht="15.75" x14ac:dyDescent="0.25">
      <c r="A21" s="18"/>
      <c r="B21" s="20"/>
      <c r="C21" s="37"/>
      <c r="D21" s="14"/>
      <c r="E21" s="16"/>
      <c r="F21" s="26"/>
      <c r="G21" s="27"/>
      <c r="H21" s="27"/>
      <c r="I21" s="27"/>
      <c r="J21" s="27"/>
      <c r="K21" s="27"/>
      <c r="L21" s="27"/>
      <c r="M21" s="27"/>
      <c r="N21" s="27"/>
      <c r="O21" s="27"/>
      <c r="P21" s="23"/>
      <c r="Q21" s="25"/>
      <c r="R21" s="25"/>
    </row>
    <row r="22" spans="1:18" s="1" customFormat="1" ht="16.5" thickBot="1" x14ac:dyDescent="0.3">
      <c r="A22" s="18"/>
      <c r="B22" s="72" t="s">
        <v>65</v>
      </c>
      <c r="C22" s="98" t="s">
        <v>117</v>
      </c>
      <c r="D22" s="73">
        <f>D20</f>
        <v>100</v>
      </c>
      <c r="E22" s="73">
        <f t="shared" ref="E22:O22" si="5">E20</f>
        <v>100</v>
      </c>
      <c r="F22" s="73">
        <f t="shared" si="5"/>
        <v>100</v>
      </c>
      <c r="G22" s="73">
        <f t="shared" si="5"/>
        <v>100</v>
      </c>
      <c r="H22" s="73">
        <f t="shared" si="5"/>
        <v>100</v>
      </c>
      <c r="I22" s="73">
        <f t="shared" si="5"/>
        <v>100</v>
      </c>
      <c r="J22" s="73">
        <f t="shared" si="5"/>
        <v>100</v>
      </c>
      <c r="K22" s="73">
        <f t="shared" si="5"/>
        <v>100</v>
      </c>
      <c r="L22" s="73">
        <f t="shared" si="5"/>
        <v>100</v>
      </c>
      <c r="M22" s="73">
        <f t="shared" si="5"/>
        <v>100</v>
      </c>
      <c r="N22" s="73">
        <f t="shared" si="5"/>
        <v>100</v>
      </c>
      <c r="O22" s="73">
        <f t="shared" si="5"/>
        <v>100</v>
      </c>
      <c r="P22" s="71"/>
      <c r="Q22" s="71">
        <f>SUM(D22:O22)</f>
        <v>1200</v>
      </c>
      <c r="R22" s="25"/>
    </row>
    <row r="23" spans="1:18" s="1" customFormat="1" ht="15" customHeight="1" x14ac:dyDescent="0.25">
      <c r="A23" s="18"/>
      <c r="B23"/>
      <c r="C23" s="37"/>
      <c r="D23" s="14"/>
      <c r="E23" s="16"/>
      <c r="F23" s="26"/>
      <c r="G23" s="27"/>
      <c r="H23" s="27"/>
      <c r="I23" s="27"/>
      <c r="J23" s="27"/>
      <c r="K23" s="27"/>
      <c r="L23" s="27"/>
      <c r="M23" s="27"/>
      <c r="N23" s="27"/>
      <c r="O23" s="27"/>
      <c r="P23" s="23"/>
      <c r="Q23" s="25"/>
      <c r="R23" s="25"/>
    </row>
    <row r="24" spans="1:18" s="1" customFormat="1" ht="135" x14ac:dyDescent="0.25">
      <c r="A24" s="99" t="s">
        <v>79</v>
      </c>
      <c r="B24" t="s">
        <v>118</v>
      </c>
      <c r="C24" s="37" t="s">
        <v>146</v>
      </c>
      <c r="D24" s="97">
        <f>(12*0.8)+(18*0.2)</f>
        <v>13.200000000000001</v>
      </c>
      <c r="E24" s="97">
        <f t="shared" ref="E24:O24" si="6">(12*0.8)+(18*0.2)</f>
        <v>13.200000000000001</v>
      </c>
      <c r="F24" s="97">
        <f t="shared" si="6"/>
        <v>13.200000000000001</v>
      </c>
      <c r="G24" s="97">
        <f t="shared" si="6"/>
        <v>13.200000000000001</v>
      </c>
      <c r="H24" s="97">
        <f t="shared" si="6"/>
        <v>13.200000000000001</v>
      </c>
      <c r="I24" s="97">
        <f t="shared" si="6"/>
        <v>13.200000000000001</v>
      </c>
      <c r="J24" s="97">
        <f t="shared" si="6"/>
        <v>13.200000000000001</v>
      </c>
      <c r="K24" s="97">
        <f t="shared" si="6"/>
        <v>13.200000000000001</v>
      </c>
      <c r="L24" s="97">
        <f t="shared" si="6"/>
        <v>13.200000000000001</v>
      </c>
      <c r="M24" s="97">
        <f t="shared" si="6"/>
        <v>13.200000000000001</v>
      </c>
      <c r="N24" s="97">
        <f t="shared" si="6"/>
        <v>13.200000000000001</v>
      </c>
      <c r="O24" s="97">
        <f t="shared" si="6"/>
        <v>13.200000000000001</v>
      </c>
      <c r="P24" s="23"/>
      <c r="Q24" s="25"/>
      <c r="R24" s="25"/>
    </row>
    <row r="25" spans="1:18" s="1" customFormat="1" ht="15.75" x14ac:dyDescent="0.25">
      <c r="A25" s="18"/>
      <c r="B25" s="94" t="s">
        <v>119</v>
      </c>
      <c r="C25" s="96"/>
      <c r="D25" s="111">
        <v>0.3</v>
      </c>
      <c r="E25" s="111">
        <v>0.3</v>
      </c>
      <c r="F25" s="111">
        <v>0.3</v>
      </c>
      <c r="G25" s="111">
        <v>0.3</v>
      </c>
      <c r="H25" s="111">
        <v>0.3</v>
      </c>
      <c r="I25" s="111">
        <v>0.3</v>
      </c>
      <c r="J25" s="111">
        <v>0.3</v>
      </c>
      <c r="K25" s="111">
        <v>0.3</v>
      </c>
      <c r="L25" s="111">
        <v>0.3</v>
      </c>
      <c r="M25" s="111">
        <v>0.3</v>
      </c>
      <c r="N25" s="111">
        <v>0.3</v>
      </c>
      <c r="O25" s="111">
        <v>0.3</v>
      </c>
      <c r="P25" s="23"/>
      <c r="Q25" s="25"/>
      <c r="R25" s="25"/>
    </row>
    <row r="26" spans="1:18" s="1" customFormat="1" ht="15.75" x14ac:dyDescent="0.25">
      <c r="A26" s="77"/>
      <c r="B26"/>
      <c r="C26" s="50"/>
      <c r="D26" s="30"/>
      <c r="E26" s="30"/>
      <c r="F26" s="30"/>
      <c r="G26" s="30"/>
      <c r="H26" s="111"/>
      <c r="I26" s="30"/>
      <c r="J26" s="30"/>
      <c r="K26" s="30"/>
      <c r="L26" s="30"/>
      <c r="M26" s="30"/>
      <c r="N26" s="30"/>
      <c r="O26" s="30"/>
      <c r="P26" s="23"/>
      <c r="Q26" s="25"/>
      <c r="R26" s="25"/>
    </row>
    <row r="27" spans="1:18" s="1" customFormat="1" ht="30" x14ac:dyDescent="0.25">
      <c r="A27"/>
      <c r="B27" t="s">
        <v>120</v>
      </c>
      <c r="C27" s="95" t="s">
        <v>136</v>
      </c>
      <c r="D27" s="97">
        <v>9</v>
      </c>
      <c r="E27" s="97">
        <v>9</v>
      </c>
      <c r="F27" s="97">
        <v>9</v>
      </c>
      <c r="G27" s="97">
        <v>9</v>
      </c>
      <c r="H27" s="97">
        <v>9</v>
      </c>
      <c r="I27" s="97">
        <v>9</v>
      </c>
      <c r="J27" s="97">
        <v>9</v>
      </c>
      <c r="K27" s="97">
        <v>9</v>
      </c>
      <c r="L27" s="97">
        <v>9</v>
      </c>
      <c r="M27" s="97">
        <v>9</v>
      </c>
      <c r="N27" s="97">
        <v>9</v>
      </c>
      <c r="O27" s="97">
        <v>9</v>
      </c>
      <c r="P27"/>
      <c r="Q27"/>
      <c r="R27" s="25"/>
    </row>
    <row r="28" spans="1:18" s="1" customFormat="1" x14ac:dyDescent="0.25">
      <c r="A28"/>
      <c r="B28" s="94" t="s">
        <v>170</v>
      </c>
      <c r="C28" s="96"/>
      <c r="D28" s="111">
        <v>0.1</v>
      </c>
      <c r="E28" s="111">
        <v>0.1</v>
      </c>
      <c r="F28" s="111">
        <v>0.1</v>
      </c>
      <c r="G28" s="111">
        <v>0.1</v>
      </c>
      <c r="H28" s="111">
        <v>0.1</v>
      </c>
      <c r="I28" s="111">
        <v>0.1</v>
      </c>
      <c r="J28" s="111">
        <v>0.1</v>
      </c>
      <c r="K28" s="111">
        <v>0.1</v>
      </c>
      <c r="L28" s="111">
        <v>0.1</v>
      </c>
      <c r="M28" s="111">
        <v>0.1</v>
      </c>
      <c r="N28" s="111">
        <v>0.1</v>
      </c>
      <c r="O28" s="111">
        <v>0.1</v>
      </c>
      <c r="P28"/>
      <c r="Q28"/>
      <c r="R28" s="25"/>
    </row>
    <row r="29" spans="1:18" s="1" customFormat="1" x14ac:dyDescent="0.25">
      <c r="A29"/>
      <c r="B29"/>
      <c r="C29"/>
      <c r="D29"/>
      <c r="E29"/>
      <c r="F29"/>
      <c r="G29"/>
      <c r="H29"/>
      <c r="I29"/>
      <c r="J29"/>
      <c r="K29"/>
      <c r="L29"/>
      <c r="M29"/>
      <c r="N29"/>
      <c r="O29"/>
      <c r="P29"/>
      <c r="Q29"/>
      <c r="R29" s="25"/>
    </row>
    <row r="30" spans="1:18" s="1" customFormat="1" ht="15" customHeight="1" thickBot="1" x14ac:dyDescent="0.3">
      <c r="A30"/>
      <c r="B30" s="72" t="s">
        <v>66</v>
      </c>
      <c r="C30" s="72"/>
      <c r="D30" s="73">
        <f>((D6*D25)*D24)+((D6*D28)*D27)</f>
        <v>2041.2</v>
      </c>
      <c r="E30" s="73">
        <f t="shared" ref="E30:O30" si="7">((E6*E25)*E24)+((E6*E28)*E27)</f>
        <v>1632.9600000000003</v>
      </c>
      <c r="F30" s="73">
        <f t="shared" si="7"/>
        <v>1632.9600000000003</v>
      </c>
      <c r="G30" s="73">
        <f t="shared" si="7"/>
        <v>2041.2</v>
      </c>
      <c r="H30" s="73">
        <f t="shared" si="7"/>
        <v>1632.9600000000003</v>
      </c>
      <c r="I30" s="73">
        <f t="shared" si="7"/>
        <v>1632.9600000000003</v>
      </c>
      <c r="J30" s="73">
        <f t="shared" si="7"/>
        <v>2041.2</v>
      </c>
      <c r="K30" s="73">
        <f t="shared" si="7"/>
        <v>1632.9600000000003</v>
      </c>
      <c r="L30" s="73">
        <f t="shared" si="7"/>
        <v>2041.2</v>
      </c>
      <c r="M30" s="73">
        <f t="shared" si="7"/>
        <v>1632.9600000000003</v>
      </c>
      <c r="N30" s="73">
        <f t="shared" si="7"/>
        <v>1632.9600000000003</v>
      </c>
      <c r="O30" s="73">
        <f t="shared" si="7"/>
        <v>2041.2</v>
      </c>
      <c r="P30" s="71"/>
      <c r="Q30" s="71">
        <f>SUM(D30:O30)</f>
        <v>21636.720000000005</v>
      </c>
      <c r="R30" s="25"/>
    </row>
    <row r="31" spans="1:18" s="1" customFormat="1" ht="15" customHeight="1" x14ac:dyDescent="0.25">
      <c r="A31"/>
      <c r="B31" s="8"/>
      <c r="C31" s="47"/>
      <c r="D31" s="31"/>
      <c r="E31" s="31"/>
      <c r="F31" s="31"/>
      <c r="G31" s="31"/>
      <c r="H31" s="31"/>
      <c r="I31" s="31"/>
      <c r="J31" s="31"/>
      <c r="K31" s="31"/>
      <c r="L31" s="31"/>
      <c r="M31" s="31"/>
      <c r="N31" s="31"/>
      <c r="O31" s="31"/>
      <c r="P31" s="34"/>
      <c r="Q31" s="38"/>
      <c r="R31" s="25"/>
    </row>
    <row r="32" spans="1:18" s="1" customFormat="1" ht="15" customHeight="1" x14ac:dyDescent="0.25">
      <c r="A32" s="18" t="s">
        <v>71</v>
      </c>
      <c r="B32" s="22"/>
      <c r="C32" s="47"/>
      <c r="D32" s="56"/>
      <c r="E32" s="56"/>
      <c r="F32" s="56"/>
      <c r="G32" s="31"/>
      <c r="H32" s="31"/>
      <c r="I32" s="31"/>
      <c r="J32" s="31"/>
      <c r="K32" s="31"/>
      <c r="L32" s="31"/>
      <c r="M32" s="31"/>
      <c r="N32" s="31"/>
      <c r="O32" s="31"/>
      <c r="P32" s="34"/>
      <c r="Q32" s="38"/>
      <c r="R32" s="25"/>
    </row>
    <row r="33" spans="1:18" s="1" customFormat="1" ht="105" x14ac:dyDescent="0.25">
      <c r="A33"/>
      <c r="B33" s="57" t="s">
        <v>76</v>
      </c>
      <c r="C33" s="76" t="s">
        <v>147</v>
      </c>
      <c r="D33" s="58">
        <v>8</v>
      </c>
      <c r="E33" s="58">
        <v>8</v>
      </c>
      <c r="F33" s="58">
        <v>8</v>
      </c>
      <c r="G33" s="58">
        <v>8</v>
      </c>
      <c r="H33" s="58">
        <v>8</v>
      </c>
      <c r="I33" s="58">
        <v>8</v>
      </c>
      <c r="J33" s="58">
        <v>8</v>
      </c>
      <c r="K33" s="58">
        <v>8</v>
      </c>
      <c r="L33" s="58">
        <v>8</v>
      </c>
      <c r="M33" s="58">
        <v>8</v>
      </c>
      <c r="N33" s="58">
        <v>8</v>
      </c>
      <c r="O33" s="58">
        <v>8</v>
      </c>
      <c r="P33" s="34"/>
      <c r="Q33" s="38"/>
      <c r="R33" s="25"/>
    </row>
    <row r="34" spans="1:18" s="1" customFormat="1" ht="42" customHeight="1" x14ac:dyDescent="0.25">
      <c r="A34"/>
      <c r="B34" s="59" t="s">
        <v>74</v>
      </c>
      <c r="C34" s="74" t="s">
        <v>75</v>
      </c>
      <c r="D34" s="58">
        <v>1</v>
      </c>
      <c r="E34" s="58">
        <v>1</v>
      </c>
      <c r="F34" s="58">
        <v>1</v>
      </c>
      <c r="G34" s="58">
        <v>1</v>
      </c>
      <c r="H34" s="58">
        <v>1</v>
      </c>
      <c r="I34" s="58">
        <v>1</v>
      </c>
      <c r="J34" s="58">
        <v>1</v>
      </c>
      <c r="K34" s="58">
        <v>1</v>
      </c>
      <c r="L34" s="58">
        <v>1</v>
      </c>
      <c r="M34" s="58">
        <v>1</v>
      </c>
      <c r="N34" s="58">
        <v>1</v>
      </c>
      <c r="O34" s="58">
        <v>1</v>
      </c>
      <c r="P34" s="34"/>
      <c r="Q34" s="38"/>
      <c r="R34" s="25"/>
    </row>
    <row r="35" spans="1:18" s="1" customFormat="1" ht="28.9" customHeight="1" x14ac:dyDescent="0.25">
      <c r="A35"/>
      <c r="B35" s="60" t="s">
        <v>82</v>
      </c>
      <c r="C35" s="75" t="s">
        <v>140</v>
      </c>
      <c r="D35" s="61">
        <v>40</v>
      </c>
      <c r="E35" s="61">
        <v>40</v>
      </c>
      <c r="F35" s="61">
        <v>40</v>
      </c>
      <c r="G35" s="61">
        <v>40</v>
      </c>
      <c r="H35" s="61">
        <v>40</v>
      </c>
      <c r="I35" s="61">
        <v>40</v>
      </c>
      <c r="J35" s="61">
        <v>40</v>
      </c>
      <c r="K35" s="61">
        <v>40</v>
      </c>
      <c r="L35" s="61">
        <v>40</v>
      </c>
      <c r="M35" s="61">
        <v>40</v>
      </c>
      <c r="N35" s="61">
        <v>40</v>
      </c>
      <c r="O35" s="61">
        <v>40</v>
      </c>
      <c r="R35" s="25"/>
    </row>
    <row r="36" spans="1:18" s="1" customFormat="1" ht="15" customHeight="1" x14ac:dyDescent="0.25">
      <c r="A36"/>
      <c r="B36" s="62" t="s">
        <v>73</v>
      </c>
      <c r="C36" s="63"/>
      <c r="D36" s="64">
        <f t="shared" ref="D36:O36" si="8">(D33*D5)*(D35*D34)</f>
        <v>1600</v>
      </c>
      <c r="E36" s="64">
        <f t="shared" si="8"/>
        <v>1280</v>
      </c>
      <c r="F36" s="64">
        <f t="shared" si="8"/>
        <v>1280</v>
      </c>
      <c r="G36" s="64">
        <f t="shared" si="8"/>
        <v>1600</v>
      </c>
      <c r="H36" s="64">
        <f t="shared" si="8"/>
        <v>1280</v>
      </c>
      <c r="I36" s="64">
        <f t="shared" si="8"/>
        <v>1280</v>
      </c>
      <c r="J36" s="64">
        <f t="shared" si="8"/>
        <v>1600</v>
      </c>
      <c r="K36" s="64">
        <f t="shared" si="8"/>
        <v>1280</v>
      </c>
      <c r="L36" s="64">
        <f t="shared" si="8"/>
        <v>1600</v>
      </c>
      <c r="M36" s="64">
        <f t="shared" si="8"/>
        <v>1280</v>
      </c>
      <c r="N36" s="64">
        <f t="shared" si="8"/>
        <v>1280</v>
      </c>
      <c r="O36" s="64">
        <f t="shared" si="8"/>
        <v>1600</v>
      </c>
      <c r="R36" s="25"/>
    </row>
    <row r="37" spans="1:18" s="1" customFormat="1" ht="15" customHeight="1" x14ac:dyDescent="0.25">
      <c r="A37"/>
      <c r="B37" s="65"/>
      <c r="C37" s="66"/>
      <c r="D37" s="61"/>
      <c r="E37" s="61"/>
      <c r="F37" s="61"/>
      <c r="G37" s="61"/>
      <c r="H37" s="61"/>
      <c r="I37" s="61"/>
      <c r="J37" s="61"/>
      <c r="K37" s="61"/>
      <c r="L37" s="61"/>
      <c r="M37" s="61"/>
      <c r="N37" s="61"/>
      <c r="O37" s="61"/>
      <c r="R37" s="25"/>
    </row>
    <row r="38" spans="1:18" s="1" customFormat="1" ht="15" customHeight="1" x14ac:dyDescent="0.25">
      <c r="A38"/>
      <c r="B38" s="58" t="s">
        <v>121</v>
      </c>
      <c r="C38" s="67"/>
      <c r="D38" s="68">
        <v>35</v>
      </c>
      <c r="E38" s="68">
        <v>35</v>
      </c>
      <c r="F38" s="68">
        <v>35</v>
      </c>
      <c r="G38" s="68">
        <v>35</v>
      </c>
      <c r="H38" s="68">
        <v>35</v>
      </c>
      <c r="I38" s="68">
        <v>35</v>
      </c>
      <c r="J38" s="68">
        <v>35</v>
      </c>
      <c r="K38" s="68">
        <v>35</v>
      </c>
      <c r="L38" s="68">
        <v>35</v>
      </c>
      <c r="M38" s="68">
        <v>35</v>
      </c>
      <c r="N38" s="68">
        <v>35</v>
      </c>
      <c r="O38" s="68">
        <v>35</v>
      </c>
      <c r="R38" s="25"/>
    </row>
    <row r="39" spans="1:18" s="1" customFormat="1" ht="15" customHeight="1" x14ac:dyDescent="0.25">
      <c r="A39"/>
      <c r="B39" s="58" t="s">
        <v>69</v>
      </c>
      <c r="C39" s="67"/>
      <c r="D39" s="68">
        <f t="shared" ref="D39:O39" si="9">(D5*D33)*D38</f>
        <v>1400</v>
      </c>
      <c r="E39" s="68">
        <f t="shared" si="9"/>
        <v>1120</v>
      </c>
      <c r="F39" s="68">
        <f t="shared" si="9"/>
        <v>1120</v>
      </c>
      <c r="G39" s="68">
        <f t="shared" si="9"/>
        <v>1400</v>
      </c>
      <c r="H39" s="68">
        <f t="shared" si="9"/>
        <v>1120</v>
      </c>
      <c r="I39" s="68">
        <f t="shared" si="9"/>
        <v>1120</v>
      </c>
      <c r="J39" s="68">
        <f t="shared" si="9"/>
        <v>1400</v>
      </c>
      <c r="K39" s="68">
        <f t="shared" si="9"/>
        <v>1120</v>
      </c>
      <c r="L39" s="68">
        <f t="shared" si="9"/>
        <v>1400</v>
      </c>
      <c r="M39" s="68">
        <f t="shared" si="9"/>
        <v>1120</v>
      </c>
      <c r="N39" s="68">
        <f t="shared" si="9"/>
        <v>1120</v>
      </c>
      <c r="O39" s="68">
        <f t="shared" si="9"/>
        <v>1400</v>
      </c>
      <c r="P39" s="34"/>
      <c r="Q39" s="38"/>
      <c r="R39" s="25"/>
    </row>
    <row r="40" spans="1:18" s="1" customFormat="1" ht="15" customHeight="1" thickBot="1" x14ac:dyDescent="0.3">
      <c r="A40"/>
      <c r="B40" s="69" t="s">
        <v>92</v>
      </c>
      <c r="C40" s="70"/>
      <c r="D40" s="71">
        <f>(D36-D39)</f>
        <v>200</v>
      </c>
      <c r="E40" s="71">
        <f t="shared" ref="E40:O40" si="10">(E36-E39)</f>
        <v>160</v>
      </c>
      <c r="F40" s="71">
        <f t="shared" si="10"/>
        <v>160</v>
      </c>
      <c r="G40" s="71">
        <f t="shared" si="10"/>
        <v>200</v>
      </c>
      <c r="H40" s="71">
        <f t="shared" si="10"/>
        <v>160</v>
      </c>
      <c r="I40" s="71">
        <f t="shared" si="10"/>
        <v>160</v>
      </c>
      <c r="J40" s="71">
        <f t="shared" si="10"/>
        <v>200</v>
      </c>
      <c r="K40" s="71">
        <f t="shared" si="10"/>
        <v>160</v>
      </c>
      <c r="L40" s="71">
        <f t="shared" si="10"/>
        <v>200</v>
      </c>
      <c r="M40" s="71">
        <f t="shared" si="10"/>
        <v>160</v>
      </c>
      <c r="N40" s="71">
        <f t="shared" si="10"/>
        <v>160</v>
      </c>
      <c r="O40" s="71">
        <f t="shared" si="10"/>
        <v>200</v>
      </c>
      <c r="P40" s="71"/>
      <c r="Q40" s="71">
        <f>SUM(D40:O40)</f>
        <v>2120</v>
      </c>
      <c r="R40" s="25"/>
    </row>
    <row r="41" spans="1:18" s="1" customFormat="1" ht="15" customHeight="1" x14ac:dyDescent="0.25">
      <c r="A41"/>
      <c r="B41" s="22"/>
      <c r="C41" s="47"/>
      <c r="D41" s="56"/>
      <c r="E41" s="56"/>
      <c r="F41" s="56"/>
      <c r="G41" s="31"/>
      <c r="H41" s="31"/>
      <c r="I41" s="31"/>
      <c r="J41" s="31"/>
      <c r="K41" s="31"/>
      <c r="L41" s="31"/>
      <c r="M41" s="31"/>
      <c r="N41" s="31"/>
      <c r="O41" s="31"/>
      <c r="P41" s="34"/>
      <c r="Q41" s="38"/>
      <c r="R41" s="25"/>
    </row>
    <row r="42" spans="1:18" s="1" customFormat="1" ht="15" customHeight="1" x14ac:dyDescent="0.25">
      <c r="A42" s="18" t="s">
        <v>72</v>
      </c>
      <c r="B42" s="22"/>
      <c r="C42" s="47"/>
      <c r="D42" s="56"/>
      <c r="E42" s="56"/>
      <c r="F42" s="56"/>
      <c r="G42" s="31"/>
      <c r="H42" s="31"/>
      <c r="I42" s="31"/>
      <c r="J42" s="31"/>
      <c r="K42" s="31"/>
      <c r="L42" s="31"/>
      <c r="M42" s="31"/>
      <c r="N42" s="31"/>
      <c r="O42" s="31"/>
      <c r="P42" s="34"/>
      <c r="Q42" s="38"/>
      <c r="R42" s="25"/>
    </row>
    <row r="43" spans="1:18" s="1" customFormat="1" ht="60" x14ac:dyDescent="0.25">
      <c r="A43"/>
      <c r="B43" s="57" t="s">
        <v>67</v>
      </c>
      <c r="C43" s="76" t="s">
        <v>174</v>
      </c>
      <c r="D43" s="58">
        <v>9</v>
      </c>
      <c r="E43" s="58">
        <v>9</v>
      </c>
      <c r="F43" s="58">
        <v>9</v>
      </c>
      <c r="G43" s="58">
        <v>9</v>
      </c>
      <c r="H43" s="58">
        <v>9</v>
      </c>
      <c r="I43" s="58">
        <v>9</v>
      </c>
      <c r="J43" s="58">
        <v>9</v>
      </c>
      <c r="K43" s="58">
        <v>9</v>
      </c>
      <c r="L43" s="58">
        <v>9</v>
      </c>
      <c r="M43" s="58">
        <v>9</v>
      </c>
      <c r="N43" s="58">
        <v>9</v>
      </c>
      <c r="O43" s="58">
        <v>9</v>
      </c>
      <c r="P43" s="34"/>
      <c r="Q43" s="38"/>
      <c r="R43" s="25"/>
    </row>
    <row r="44" spans="1:18" s="1" customFormat="1" ht="15" customHeight="1" x14ac:dyDescent="0.25">
      <c r="A44"/>
      <c r="B44" s="59" t="s">
        <v>81</v>
      </c>
      <c r="C44" s="59"/>
      <c r="D44" s="58">
        <v>9</v>
      </c>
      <c r="E44" s="58">
        <v>9</v>
      </c>
      <c r="F44" s="58">
        <v>9</v>
      </c>
      <c r="G44" s="58">
        <v>9</v>
      </c>
      <c r="H44" s="58">
        <v>9</v>
      </c>
      <c r="I44" s="58">
        <v>9</v>
      </c>
      <c r="J44" s="58">
        <v>9</v>
      </c>
      <c r="K44" s="58">
        <v>9</v>
      </c>
      <c r="L44" s="58">
        <v>9</v>
      </c>
      <c r="M44" s="58">
        <v>9</v>
      </c>
      <c r="N44" s="58">
        <v>9</v>
      </c>
      <c r="O44" s="58">
        <v>9</v>
      </c>
      <c r="P44" s="34"/>
      <c r="Q44" s="38"/>
      <c r="R44" s="25"/>
    </row>
    <row r="45" spans="1:18" s="1" customFormat="1" ht="49.5" customHeight="1" x14ac:dyDescent="0.25">
      <c r="A45"/>
      <c r="B45" s="60" t="s">
        <v>80</v>
      </c>
      <c r="C45" s="75" t="s">
        <v>85</v>
      </c>
      <c r="D45" s="61">
        <v>8</v>
      </c>
      <c r="E45" s="61">
        <v>8</v>
      </c>
      <c r="F45" s="61">
        <v>8</v>
      </c>
      <c r="G45" s="61">
        <v>8</v>
      </c>
      <c r="H45" s="61">
        <v>8</v>
      </c>
      <c r="I45" s="61">
        <v>8</v>
      </c>
      <c r="J45" s="61">
        <v>8</v>
      </c>
      <c r="K45" s="61">
        <v>8</v>
      </c>
      <c r="L45" s="61">
        <v>8</v>
      </c>
      <c r="M45" s="61">
        <v>8</v>
      </c>
      <c r="N45" s="61">
        <v>8</v>
      </c>
      <c r="O45" s="61">
        <v>8</v>
      </c>
    </row>
    <row r="46" spans="1:18" s="1" customFormat="1" ht="15" customHeight="1" x14ac:dyDescent="0.25">
      <c r="A46"/>
      <c r="B46" s="62" t="s">
        <v>68</v>
      </c>
      <c r="C46" s="63"/>
      <c r="D46" s="64">
        <f t="shared" ref="D46:O46" si="11">(D43*D5)*(D45*D44)</f>
        <v>3240</v>
      </c>
      <c r="E46" s="64">
        <f t="shared" si="11"/>
        <v>2592</v>
      </c>
      <c r="F46" s="64">
        <f t="shared" si="11"/>
        <v>2592</v>
      </c>
      <c r="G46" s="64">
        <f t="shared" si="11"/>
        <v>3240</v>
      </c>
      <c r="H46" s="64">
        <f t="shared" si="11"/>
        <v>2592</v>
      </c>
      <c r="I46" s="64">
        <f t="shared" si="11"/>
        <v>2592</v>
      </c>
      <c r="J46" s="64">
        <f t="shared" si="11"/>
        <v>3240</v>
      </c>
      <c r="K46" s="64">
        <f t="shared" si="11"/>
        <v>2592</v>
      </c>
      <c r="L46" s="64">
        <f t="shared" si="11"/>
        <v>3240</v>
      </c>
      <c r="M46" s="64">
        <f t="shared" si="11"/>
        <v>2592</v>
      </c>
      <c r="N46" s="64">
        <f t="shared" si="11"/>
        <v>2592</v>
      </c>
      <c r="O46" s="64">
        <f t="shared" si="11"/>
        <v>3240</v>
      </c>
    </row>
    <row r="47" spans="1:18" s="1" customFormat="1" ht="15" customHeight="1" x14ac:dyDescent="0.25">
      <c r="A47"/>
      <c r="B47" s="65"/>
      <c r="C47" s="66"/>
      <c r="D47" s="61"/>
      <c r="E47" s="61"/>
      <c r="F47" s="61"/>
      <c r="G47" s="61"/>
      <c r="H47" s="61"/>
      <c r="I47" s="61"/>
      <c r="J47" s="61"/>
      <c r="K47" s="61"/>
      <c r="L47" s="61"/>
      <c r="M47" s="61"/>
      <c r="N47" s="61"/>
      <c r="O47" s="61"/>
    </row>
    <row r="48" spans="1:18" s="1" customFormat="1" ht="30" customHeight="1" x14ac:dyDescent="0.25">
      <c r="A48"/>
      <c r="B48" s="65" t="s">
        <v>86</v>
      </c>
      <c r="C48" s="78" t="s">
        <v>89</v>
      </c>
      <c r="D48" s="61">
        <v>20</v>
      </c>
      <c r="E48" s="61">
        <v>20</v>
      </c>
      <c r="F48" s="61">
        <v>20</v>
      </c>
      <c r="G48" s="61">
        <v>20</v>
      </c>
      <c r="H48" s="61">
        <v>20</v>
      </c>
      <c r="I48" s="61">
        <v>20</v>
      </c>
      <c r="J48" s="61">
        <v>20</v>
      </c>
      <c r="K48" s="61">
        <v>20</v>
      </c>
      <c r="L48" s="61">
        <v>20</v>
      </c>
      <c r="M48" s="61">
        <v>20</v>
      </c>
      <c r="N48" s="61">
        <v>20</v>
      </c>
      <c r="O48" s="61">
        <v>20</v>
      </c>
    </row>
    <row r="49" spans="1:18" s="1" customFormat="1" ht="15" customHeight="1" x14ac:dyDescent="0.25">
      <c r="A49"/>
      <c r="B49" s="58" t="s">
        <v>83</v>
      </c>
      <c r="C49" s="67" t="s">
        <v>87</v>
      </c>
      <c r="D49" s="68">
        <v>40</v>
      </c>
      <c r="E49" s="68">
        <v>40</v>
      </c>
      <c r="F49" s="68">
        <v>40</v>
      </c>
      <c r="G49" s="68">
        <v>40</v>
      </c>
      <c r="H49" s="68">
        <v>40</v>
      </c>
      <c r="I49" s="68">
        <v>40</v>
      </c>
      <c r="J49" s="68">
        <v>40</v>
      </c>
      <c r="K49" s="68">
        <v>40</v>
      </c>
      <c r="L49" s="68">
        <v>40</v>
      </c>
      <c r="M49" s="68">
        <v>40</v>
      </c>
      <c r="N49" s="68">
        <v>40</v>
      </c>
      <c r="O49" s="68">
        <v>40</v>
      </c>
      <c r="P49" s="34"/>
      <c r="Q49" s="38"/>
      <c r="R49" s="25"/>
    </row>
    <row r="50" spans="1:18" s="1" customFormat="1" ht="15" customHeight="1" x14ac:dyDescent="0.25">
      <c r="A50"/>
      <c r="B50" s="58" t="s">
        <v>69</v>
      </c>
      <c r="C50" s="67"/>
      <c r="D50" s="68">
        <f t="shared" ref="D50:O50" si="12">((D5*D43)*D49)+((D5*D43)*D48)</f>
        <v>2700</v>
      </c>
      <c r="E50" s="68">
        <f t="shared" si="12"/>
        <v>2160</v>
      </c>
      <c r="F50" s="68">
        <f t="shared" si="12"/>
        <v>2160</v>
      </c>
      <c r="G50" s="68">
        <f t="shared" si="12"/>
        <v>2700</v>
      </c>
      <c r="H50" s="68">
        <f t="shared" si="12"/>
        <v>2160</v>
      </c>
      <c r="I50" s="68">
        <f t="shared" si="12"/>
        <v>2160</v>
      </c>
      <c r="J50" s="68">
        <f t="shared" si="12"/>
        <v>2700</v>
      </c>
      <c r="K50" s="68">
        <f t="shared" si="12"/>
        <v>2160</v>
      </c>
      <c r="L50" s="68">
        <f t="shared" si="12"/>
        <v>2700</v>
      </c>
      <c r="M50" s="68">
        <f t="shared" si="12"/>
        <v>2160</v>
      </c>
      <c r="N50" s="68">
        <f t="shared" si="12"/>
        <v>2160</v>
      </c>
      <c r="O50" s="68">
        <f t="shared" si="12"/>
        <v>2700</v>
      </c>
      <c r="P50" s="34"/>
      <c r="Q50" s="38"/>
      <c r="R50" s="25"/>
    </row>
    <row r="51" spans="1:18" s="1" customFormat="1" ht="15" customHeight="1" thickBot="1" x14ac:dyDescent="0.3">
      <c r="A51"/>
      <c r="B51" s="69" t="s">
        <v>70</v>
      </c>
      <c r="C51" s="70"/>
      <c r="D51" s="71">
        <f>(D46-D50)</f>
        <v>540</v>
      </c>
      <c r="E51" s="71">
        <f t="shared" ref="E51:O51" si="13">(E46-E50)</f>
        <v>432</v>
      </c>
      <c r="F51" s="71">
        <f t="shared" si="13"/>
        <v>432</v>
      </c>
      <c r="G51" s="71">
        <f t="shared" si="13"/>
        <v>540</v>
      </c>
      <c r="H51" s="71">
        <f t="shared" si="13"/>
        <v>432</v>
      </c>
      <c r="I51" s="71">
        <f t="shared" si="13"/>
        <v>432</v>
      </c>
      <c r="J51" s="71">
        <f t="shared" si="13"/>
        <v>540</v>
      </c>
      <c r="K51" s="71">
        <f t="shared" si="13"/>
        <v>432</v>
      </c>
      <c r="L51" s="71">
        <f t="shared" si="13"/>
        <v>540</v>
      </c>
      <c r="M51" s="71">
        <f t="shared" si="13"/>
        <v>432</v>
      </c>
      <c r="N51" s="71">
        <f t="shared" si="13"/>
        <v>432</v>
      </c>
      <c r="O51" s="71">
        <f t="shared" si="13"/>
        <v>540</v>
      </c>
      <c r="P51" s="71"/>
      <c r="Q51" s="71">
        <f>SUM(D51:O51)</f>
        <v>5724</v>
      </c>
      <c r="R51" s="25"/>
    </row>
    <row r="52" spans="1:18" s="1" customFormat="1" ht="15" customHeight="1" x14ac:dyDescent="0.25">
      <c r="A52"/>
      <c r="B52" s="22"/>
      <c r="C52" s="47"/>
      <c r="D52" s="56"/>
      <c r="E52" s="56"/>
      <c r="F52" s="56"/>
      <c r="G52" s="56"/>
      <c r="H52" s="56"/>
      <c r="I52" s="56"/>
      <c r="J52" s="56"/>
      <c r="K52" s="56"/>
      <c r="L52" s="56"/>
      <c r="M52" s="56"/>
      <c r="N52" s="56"/>
      <c r="O52" s="56"/>
      <c r="P52" s="34"/>
      <c r="Q52" s="38"/>
      <c r="R52" s="25"/>
    </row>
    <row r="53" spans="1:18" s="1" customFormat="1" ht="15" customHeight="1" x14ac:dyDescent="0.25">
      <c r="A53" s="18" t="s">
        <v>180</v>
      </c>
      <c r="B53" s="22"/>
      <c r="C53" s="47"/>
      <c r="D53" s="56"/>
      <c r="E53" s="56"/>
      <c r="F53" s="56"/>
      <c r="G53" s="56"/>
      <c r="H53" s="56"/>
      <c r="I53" s="56"/>
      <c r="J53" s="56"/>
      <c r="K53" s="56"/>
      <c r="L53" s="56"/>
      <c r="M53" s="56"/>
      <c r="N53" s="56"/>
      <c r="O53" s="56"/>
      <c r="P53" s="34"/>
      <c r="Q53" s="38"/>
      <c r="R53" s="25"/>
    </row>
    <row r="54" spans="1:18" s="1" customFormat="1" ht="15" customHeight="1" x14ac:dyDescent="0.25">
      <c r="A54"/>
      <c r="B54" s="22" t="s">
        <v>122</v>
      </c>
      <c r="C54" s="67"/>
      <c r="D54" s="65">
        <v>30</v>
      </c>
      <c r="E54" s="65">
        <v>31</v>
      </c>
      <c r="F54" s="65">
        <v>30</v>
      </c>
      <c r="G54" s="65">
        <v>31</v>
      </c>
      <c r="H54" s="65">
        <v>31</v>
      </c>
      <c r="I54" s="65">
        <v>30</v>
      </c>
      <c r="J54" s="65">
        <v>31</v>
      </c>
      <c r="K54" s="65">
        <v>30</v>
      </c>
      <c r="L54" s="65">
        <v>31</v>
      </c>
      <c r="M54" s="65">
        <v>31</v>
      </c>
      <c r="N54" s="65">
        <v>28</v>
      </c>
      <c r="O54" s="65">
        <v>31</v>
      </c>
      <c r="P54" s="100"/>
      <c r="Q54" s="38"/>
      <c r="R54" s="25"/>
    </row>
    <row r="55" spans="1:18" s="1" customFormat="1" ht="15" customHeight="1" x14ac:dyDescent="0.25">
      <c r="A55"/>
      <c r="B55" s="22" t="s">
        <v>131</v>
      </c>
      <c r="C55" s="67"/>
      <c r="D55" s="65">
        <v>0.5</v>
      </c>
      <c r="E55" s="65">
        <v>0.5</v>
      </c>
      <c r="F55" s="65">
        <v>0.7</v>
      </c>
      <c r="G55" s="65">
        <v>0.8</v>
      </c>
      <c r="H55" s="65">
        <v>0.8</v>
      </c>
      <c r="I55" s="65">
        <v>0.7</v>
      </c>
      <c r="J55" s="65">
        <v>0.5</v>
      </c>
      <c r="K55" s="65">
        <v>0.2</v>
      </c>
      <c r="L55" s="65">
        <v>0.4</v>
      </c>
      <c r="M55" s="65">
        <v>0.2</v>
      </c>
      <c r="N55" s="65">
        <v>0.2</v>
      </c>
      <c r="O55" s="65">
        <v>0.2</v>
      </c>
      <c r="P55" s="100"/>
      <c r="Q55" s="38"/>
      <c r="R55" s="25"/>
    </row>
    <row r="56" spans="1:18" s="1" customFormat="1" ht="15" customHeight="1" x14ac:dyDescent="0.25">
      <c r="A56"/>
      <c r="B56" s="22" t="s">
        <v>129</v>
      </c>
      <c r="C56" s="67"/>
      <c r="D56" s="61">
        <v>40</v>
      </c>
      <c r="E56" s="61">
        <v>40</v>
      </c>
      <c r="F56" s="61">
        <v>40</v>
      </c>
      <c r="G56" s="61">
        <v>40</v>
      </c>
      <c r="H56" s="61">
        <v>40</v>
      </c>
      <c r="I56" s="61">
        <v>40</v>
      </c>
      <c r="J56" s="61">
        <v>40</v>
      </c>
      <c r="K56" s="61">
        <v>40</v>
      </c>
      <c r="L56" s="61">
        <v>40</v>
      </c>
      <c r="M56" s="61">
        <v>40</v>
      </c>
      <c r="N56" s="61">
        <v>40</v>
      </c>
      <c r="O56" s="61">
        <v>40</v>
      </c>
      <c r="P56" s="100"/>
      <c r="Q56" s="38"/>
      <c r="R56" s="25"/>
    </row>
    <row r="57" spans="1:18" s="1" customFormat="1" ht="15" customHeight="1" x14ac:dyDescent="0.25">
      <c r="A57"/>
      <c r="B57" s="22" t="s">
        <v>130</v>
      </c>
      <c r="C57" s="67"/>
      <c r="D57" s="61">
        <f t="shared" ref="D57:O57" si="14">SUM(D55*D56*D54)</f>
        <v>600</v>
      </c>
      <c r="E57" s="61">
        <f t="shared" si="14"/>
        <v>620</v>
      </c>
      <c r="F57" s="61">
        <f t="shared" si="14"/>
        <v>840</v>
      </c>
      <c r="G57" s="61">
        <f t="shared" si="14"/>
        <v>992</v>
      </c>
      <c r="H57" s="61">
        <f t="shared" si="14"/>
        <v>992</v>
      </c>
      <c r="I57" s="61">
        <f t="shared" si="14"/>
        <v>840</v>
      </c>
      <c r="J57" s="61">
        <f t="shared" si="14"/>
        <v>620</v>
      </c>
      <c r="K57" s="61">
        <f t="shared" si="14"/>
        <v>240</v>
      </c>
      <c r="L57" s="61">
        <f t="shared" si="14"/>
        <v>496</v>
      </c>
      <c r="M57" s="61">
        <f t="shared" si="14"/>
        <v>248</v>
      </c>
      <c r="N57" s="61">
        <f t="shared" si="14"/>
        <v>224</v>
      </c>
      <c r="O57" s="61">
        <f t="shared" si="14"/>
        <v>248</v>
      </c>
      <c r="P57" s="100"/>
      <c r="Q57" s="38"/>
      <c r="R57" s="25"/>
    </row>
    <row r="58" spans="1:18" s="1" customFormat="1" ht="15" customHeight="1" x14ac:dyDescent="0.25">
      <c r="A58"/>
      <c r="B58" s="22"/>
      <c r="C58" s="67"/>
      <c r="D58" s="61"/>
      <c r="E58" s="61"/>
      <c r="F58" s="61"/>
      <c r="G58" s="61"/>
      <c r="H58" s="61"/>
      <c r="I58" s="61"/>
      <c r="J58" s="61"/>
      <c r="K58" s="61"/>
      <c r="L58" s="61"/>
      <c r="M58" s="61"/>
      <c r="N58" s="61"/>
      <c r="O58" s="61"/>
      <c r="P58" s="100"/>
      <c r="Q58" s="38"/>
      <c r="R58" s="25"/>
    </row>
    <row r="59" spans="1:18" s="1" customFormat="1" ht="15" customHeight="1" x14ac:dyDescent="0.25">
      <c r="A59"/>
      <c r="B59" s="22" t="s">
        <v>132</v>
      </c>
      <c r="C59" s="67"/>
      <c r="D59" s="65">
        <v>0.5</v>
      </c>
      <c r="E59" s="65">
        <v>0.5</v>
      </c>
      <c r="F59" s="65">
        <v>0.7</v>
      </c>
      <c r="G59" s="65">
        <v>0.8</v>
      </c>
      <c r="H59" s="65">
        <v>0.8</v>
      </c>
      <c r="I59" s="65">
        <v>0.7</v>
      </c>
      <c r="J59" s="65">
        <v>0.5</v>
      </c>
      <c r="K59" s="65">
        <v>0.2</v>
      </c>
      <c r="L59" s="65">
        <v>0.4</v>
      </c>
      <c r="M59" s="65">
        <v>0.2</v>
      </c>
      <c r="N59" s="65">
        <v>0.2</v>
      </c>
      <c r="O59" s="65">
        <v>0.2</v>
      </c>
      <c r="P59" s="100"/>
      <c r="Q59" s="38"/>
      <c r="R59" s="25"/>
    </row>
    <row r="60" spans="1:18" s="1" customFormat="1" ht="15" customHeight="1" x14ac:dyDescent="0.25">
      <c r="A60"/>
      <c r="B60" s="22" t="s">
        <v>133</v>
      </c>
      <c r="C60" s="67"/>
      <c r="D60" s="61">
        <v>35</v>
      </c>
      <c r="E60" s="61">
        <v>35</v>
      </c>
      <c r="F60" s="61">
        <v>35</v>
      </c>
      <c r="G60" s="61">
        <v>35</v>
      </c>
      <c r="H60" s="61">
        <v>35</v>
      </c>
      <c r="I60" s="61">
        <v>35</v>
      </c>
      <c r="J60" s="61">
        <v>35</v>
      </c>
      <c r="K60" s="61">
        <v>35</v>
      </c>
      <c r="L60" s="61">
        <v>35</v>
      </c>
      <c r="M60" s="61">
        <v>35</v>
      </c>
      <c r="N60" s="61">
        <v>35</v>
      </c>
      <c r="O60" s="61">
        <v>35</v>
      </c>
      <c r="P60" s="100"/>
      <c r="Q60" s="38"/>
      <c r="R60" s="25"/>
    </row>
    <row r="61" spans="1:18" s="1" customFormat="1" ht="15" customHeight="1" x14ac:dyDescent="0.25">
      <c r="A61"/>
      <c r="B61" s="22" t="s">
        <v>134</v>
      </c>
      <c r="C61" s="67"/>
      <c r="D61" s="61">
        <f>SUM(D59*D60*D54)</f>
        <v>525</v>
      </c>
      <c r="E61" s="61">
        <f t="shared" ref="E61:O61" si="15">SUM(E59*E60*E54)</f>
        <v>542.5</v>
      </c>
      <c r="F61" s="61">
        <f t="shared" si="15"/>
        <v>735</v>
      </c>
      <c r="G61" s="61">
        <f t="shared" si="15"/>
        <v>868</v>
      </c>
      <c r="H61" s="61">
        <f t="shared" si="15"/>
        <v>868</v>
      </c>
      <c r="I61" s="61">
        <f t="shared" si="15"/>
        <v>735</v>
      </c>
      <c r="J61" s="61">
        <f t="shared" si="15"/>
        <v>542.5</v>
      </c>
      <c r="K61" s="61">
        <f t="shared" si="15"/>
        <v>210</v>
      </c>
      <c r="L61" s="61">
        <f t="shared" si="15"/>
        <v>434</v>
      </c>
      <c r="M61" s="61">
        <f t="shared" si="15"/>
        <v>217</v>
      </c>
      <c r="N61" s="61">
        <f t="shared" si="15"/>
        <v>196</v>
      </c>
      <c r="O61" s="61">
        <f t="shared" si="15"/>
        <v>217</v>
      </c>
      <c r="P61" s="100"/>
      <c r="Q61" s="38"/>
      <c r="R61" s="25"/>
    </row>
    <row r="62" spans="1:18" s="1" customFormat="1" ht="15" customHeight="1" x14ac:dyDescent="0.25">
      <c r="A62"/>
      <c r="B62" s="62" t="s">
        <v>135</v>
      </c>
      <c r="C62" s="63"/>
      <c r="D62" s="64">
        <f t="shared" ref="D62:O62" si="16">SUM(D57+D61)</f>
        <v>1125</v>
      </c>
      <c r="E62" s="64">
        <f t="shared" si="16"/>
        <v>1162.5</v>
      </c>
      <c r="F62" s="64">
        <f t="shared" si="16"/>
        <v>1575</v>
      </c>
      <c r="G62" s="64">
        <f t="shared" si="16"/>
        <v>1860</v>
      </c>
      <c r="H62" s="64">
        <f t="shared" si="16"/>
        <v>1860</v>
      </c>
      <c r="I62" s="64">
        <f t="shared" si="16"/>
        <v>1575</v>
      </c>
      <c r="J62" s="64">
        <f t="shared" si="16"/>
        <v>1162.5</v>
      </c>
      <c r="K62" s="64">
        <f t="shared" si="16"/>
        <v>450</v>
      </c>
      <c r="L62" s="64">
        <f t="shared" si="16"/>
        <v>930</v>
      </c>
      <c r="M62" s="64">
        <f t="shared" si="16"/>
        <v>465</v>
      </c>
      <c r="N62" s="64">
        <f t="shared" si="16"/>
        <v>420</v>
      </c>
      <c r="O62" s="64">
        <f t="shared" si="16"/>
        <v>465</v>
      </c>
      <c r="P62" s="101"/>
      <c r="Q62" s="38"/>
      <c r="R62" s="25"/>
    </row>
    <row r="63" spans="1:18" s="1" customFormat="1" ht="15" customHeight="1" x14ac:dyDescent="0.25">
      <c r="A63"/>
      <c r="B63" s="65"/>
      <c r="C63" s="66"/>
      <c r="D63" s="61"/>
      <c r="E63" s="61"/>
      <c r="F63" s="61"/>
      <c r="G63" s="61"/>
      <c r="H63" s="61"/>
      <c r="I63" s="61"/>
      <c r="J63" s="61"/>
      <c r="K63" s="61"/>
      <c r="L63" s="61"/>
      <c r="M63" s="61"/>
      <c r="N63" s="61"/>
      <c r="O63" s="61"/>
      <c r="P63" s="102"/>
      <c r="Q63" s="38"/>
      <c r="R63" s="25"/>
    </row>
    <row r="64" spans="1:18" s="1" customFormat="1" ht="15.75" x14ac:dyDescent="0.25">
      <c r="A64"/>
      <c r="B64" s="60" t="s">
        <v>123</v>
      </c>
      <c r="C64" s="103" t="s">
        <v>124</v>
      </c>
      <c r="D64" s="104">
        <f>((D54*D55)+(D59*D60))*8</f>
        <v>260</v>
      </c>
      <c r="E64" s="104">
        <f t="shared" ref="E64:O64" si="17">(E54*E55)+(E59*E60)*8</f>
        <v>155.5</v>
      </c>
      <c r="F64" s="104">
        <f t="shared" si="17"/>
        <v>217</v>
      </c>
      <c r="G64" s="104">
        <f t="shared" si="17"/>
        <v>248.8</v>
      </c>
      <c r="H64" s="104">
        <f t="shared" si="17"/>
        <v>248.8</v>
      </c>
      <c r="I64" s="104">
        <f t="shared" si="17"/>
        <v>217</v>
      </c>
      <c r="J64" s="104">
        <f t="shared" si="17"/>
        <v>155.5</v>
      </c>
      <c r="K64" s="104">
        <f t="shared" si="17"/>
        <v>62</v>
      </c>
      <c r="L64" s="104">
        <f t="shared" si="17"/>
        <v>124.4</v>
      </c>
      <c r="M64" s="104">
        <f t="shared" si="17"/>
        <v>62.2</v>
      </c>
      <c r="N64" s="104">
        <f t="shared" si="17"/>
        <v>61.6</v>
      </c>
      <c r="O64" s="104">
        <f t="shared" si="17"/>
        <v>62.2</v>
      </c>
      <c r="P64" s="102"/>
      <c r="Q64" s="38"/>
      <c r="R64" s="25"/>
    </row>
    <row r="65" spans="1:22" s="1" customFormat="1" ht="30" x14ac:dyDescent="0.25">
      <c r="A65"/>
      <c r="B65" s="60" t="s">
        <v>125</v>
      </c>
      <c r="C65" s="103" t="s">
        <v>126</v>
      </c>
      <c r="D65" s="61">
        <f>((D54*D55)+(D59*D60))*18</f>
        <v>585</v>
      </c>
      <c r="E65" s="61">
        <f t="shared" ref="E65:O65" si="18">((E54*E55)+(E59*E60))*18</f>
        <v>594</v>
      </c>
      <c r="F65" s="61">
        <f t="shared" si="18"/>
        <v>819</v>
      </c>
      <c r="G65" s="61">
        <f t="shared" si="18"/>
        <v>950.4</v>
      </c>
      <c r="H65" s="61">
        <f t="shared" si="18"/>
        <v>950.4</v>
      </c>
      <c r="I65" s="61">
        <f t="shared" si="18"/>
        <v>819</v>
      </c>
      <c r="J65" s="61">
        <f t="shared" si="18"/>
        <v>594</v>
      </c>
      <c r="K65" s="61">
        <f t="shared" si="18"/>
        <v>234</v>
      </c>
      <c r="L65" s="61">
        <f t="shared" si="18"/>
        <v>475.2</v>
      </c>
      <c r="M65" s="61">
        <f t="shared" si="18"/>
        <v>237.6</v>
      </c>
      <c r="N65" s="61">
        <f t="shared" si="18"/>
        <v>226.8</v>
      </c>
      <c r="O65" s="61">
        <f t="shared" si="18"/>
        <v>237.6</v>
      </c>
      <c r="P65" s="110"/>
      <c r="Q65" s="38"/>
      <c r="R65" s="25"/>
    </row>
    <row r="66" spans="1:22" s="1" customFormat="1" ht="15" customHeight="1" x14ac:dyDescent="0.25">
      <c r="A66"/>
      <c r="B66" s="62" t="s">
        <v>127</v>
      </c>
      <c r="C66" s="62"/>
      <c r="D66" s="64">
        <f>SUM(D64:D65)</f>
        <v>845</v>
      </c>
      <c r="E66" s="64">
        <f t="shared" ref="E66:O66" si="19">SUM(E64:E65)</f>
        <v>749.5</v>
      </c>
      <c r="F66" s="64">
        <f t="shared" si="19"/>
        <v>1036</v>
      </c>
      <c r="G66" s="64">
        <f t="shared" si="19"/>
        <v>1199.2</v>
      </c>
      <c r="H66" s="64">
        <f t="shared" si="19"/>
        <v>1199.2</v>
      </c>
      <c r="I66" s="64">
        <f t="shared" si="19"/>
        <v>1036</v>
      </c>
      <c r="J66" s="64">
        <f t="shared" si="19"/>
        <v>749.5</v>
      </c>
      <c r="K66" s="64">
        <f t="shared" si="19"/>
        <v>296</v>
      </c>
      <c r="L66" s="64">
        <f t="shared" si="19"/>
        <v>599.6</v>
      </c>
      <c r="M66" s="64">
        <f t="shared" si="19"/>
        <v>299.8</v>
      </c>
      <c r="N66" s="64">
        <f t="shared" si="19"/>
        <v>288.40000000000003</v>
      </c>
      <c r="O66" s="64">
        <f t="shared" si="19"/>
        <v>299.8</v>
      </c>
      <c r="P66" s="110"/>
      <c r="Q66" s="38"/>
      <c r="R66" s="25"/>
    </row>
    <row r="67" spans="1:22" s="1" customFormat="1" ht="15" customHeight="1" x14ac:dyDescent="0.25">
      <c r="A67"/>
      <c r="B67" s="105"/>
      <c r="C67" s="106"/>
      <c r="D67" s="107"/>
      <c r="E67" s="107"/>
      <c r="F67" s="107"/>
      <c r="G67" s="107"/>
      <c r="H67" s="107"/>
      <c r="I67" s="107"/>
      <c r="J67" s="107"/>
      <c r="K67" s="107"/>
      <c r="L67" s="107"/>
      <c r="M67" s="107"/>
      <c r="N67" s="107"/>
      <c r="O67" s="107"/>
      <c r="P67" s="107"/>
      <c r="Q67" s="38"/>
      <c r="R67" s="25"/>
    </row>
    <row r="68" spans="1:22" s="1" customFormat="1" ht="15" customHeight="1" thickBot="1" x14ac:dyDescent="0.3">
      <c r="A68"/>
      <c r="B68" s="69" t="s">
        <v>128</v>
      </c>
      <c r="C68" s="108"/>
      <c r="D68" s="109">
        <f>D62-D66</f>
        <v>280</v>
      </c>
      <c r="E68" s="109">
        <f t="shared" ref="E68:O68" si="20">E62-E66</f>
        <v>413</v>
      </c>
      <c r="F68" s="109">
        <f t="shared" si="20"/>
        <v>539</v>
      </c>
      <c r="G68" s="109">
        <f t="shared" si="20"/>
        <v>660.8</v>
      </c>
      <c r="H68" s="109">
        <f t="shared" si="20"/>
        <v>660.8</v>
      </c>
      <c r="I68" s="109">
        <f t="shared" si="20"/>
        <v>539</v>
      </c>
      <c r="J68" s="109">
        <f t="shared" si="20"/>
        <v>413</v>
      </c>
      <c r="K68" s="109">
        <f t="shared" si="20"/>
        <v>154</v>
      </c>
      <c r="L68" s="109">
        <f t="shared" si="20"/>
        <v>330.4</v>
      </c>
      <c r="M68" s="109">
        <f t="shared" si="20"/>
        <v>165.2</v>
      </c>
      <c r="N68" s="109">
        <f t="shared" si="20"/>
        <v>131.59999999999997</v>
      </c>
      <c r="O68" s="109">
        <f t="shared" si="20"/>
        <v>165.2</v>
      </c>
      <c r="P68" s="109"/>
      <c r="Q68" s="109">
        <f t="shared" ref="Q68" si="21">SUM(E68:P68)</f>
        <v>4172</v>
      </c>
      <c r="R68" s="25"/>
    </row>
    <row r="69" spans="1:22" s="1" customFormat="1" ht="15" customHeight="1" x14ac:dyDescent="0.25">
      <c r="A69"/>
      <c r="B69" s="22"/>
      <c r="C69" s="47"/>
      <c r="D69" s="56"/>
      <c r="E69" s="56"/>
      <c r="F69" s="56"/>
      <c r="G69" s="56"/>
      <c r="H69" s="56"/>
      <c r="I69" s="56"/>
      <c r="J69" s="56"/>
      <c r="K69" s="56"/>
      <c r="L69" s="56"/>
      <c r="M69" s="56"/>
      <c r="N69" s="56"/>
      <c r="O69" s="56"/>
      <c r="P69" s="34"/>
      <c r="Q69" s="38"/>
      <c r="R69" s="25"/>
    </row>
    <row r="70" spans="1:22" s="1" customFormat="1" ht="15" customHeight="1" x14ac:dyDescent="0.25">
      <c r="A70"/>
      <c r="B70" s="8"/>
      <c r="C70" s="47"/>
      <c r="D70" s="31"/>
      <c r="E70" s="31"/>
      <c r="F70" s="31"/>
      <c r="G70" s="31"/>
      <c r="H70" s="31"/>
      <c r="I70" s="31"/>
      <c r="J70" s="31"/>
      <c r="K70" s="31"/>
      <c r="L70" s="31"/>
      <c r="M70" s="31"/>
      <c r="N70" s="31"/>
      <c r="O70" s="31"/>
      <c r="P70" s="34"/>
      <c r="Q70" s="38"/>
      <c r="R70" s="25"/>
    </row>
    <row r="71" spans="1:22" s="1" customFormat="1" ht="15" customHeight="1" x14ac:dyDescent="0.25">
      <c r="A71" s="18" t="s">
        <v>56</v>
      </c>
      <c r="B71"/>
      <c r="C71" s="37" t="s">
        <v>57</v>
      </c>
      <c r="D71" s="14"/>
      <c r="E71" s="16"/>
      <c r="F71" s="26"/>
      <c r="G71" s="27"/>
      <c r="H71" s="27"/>
      <c r="I71" s="27"/>
      <c r="J71" s="27"/>
      <c r="K71" s="27"/>
      <c r="L71" s="27"/>
      <c r="M71" s="27"/>
      <c r="N71" s="27"/>
      <c r="O71" s="27"/>
      <c r="P71" s="23"/>
      <c r="Q71" s="25"/>
      <c r="R71" s="27"/>
      <c r="S71" s="17"/>
      <c r="T71" s="17"/>
      <c r="U71" s="15"/>
      <c r="V71" s="15"/>
    </row>
    <row r="72" spans="1:22" s="1" customFormat="1" ht="15" customHeight="1" x14ac:dyDescent="0.25">
      <c r="A72" s="18"/>
      <c r="B72" t="s">
        <v>61</v>
      </c>
      <c r="C72" s="67"/>
      <c r="D72" s="14">
        <v>1</v>
      </c>
      <c r="E72" s="14"/>
      <c r="F72" s="14">
        <v>1</v>
      </c>
      <c r="G72" s="14"/>
      <c r="H72" s="14"/>
      <c r="I72" s="14">
        <v>1</v>
      </c>
      <c r="J72" s="14"/>
      <c r="K72" s="14">
        <v>1</v>
      </c>
      <c r="L72" s="14">
        <v>1</v>
      </c>
      <c r="M72" s="14"/>
      <c r="N72" s="14"/>
      <c r="O72" s="14">
        <v>1</v>
      </c>
      <c r="R72" s="27"/>
      <c r="S72" s="17"/>
      <c r="T72" s="17"/>
      <c r="U72" s="15"/>
      <c r="V72" s="15"/>
    </row>
    <row r="73" spans="1:22" s="1" customFormat="1" ht="15" customHeight="1" x14ac:dyDescent="0.25">
      <c r="A73"/>
      <c r="B73" t="s">
        <v>52</v>
      </c>
      <c r="C73" s="37"/>
      <c r="D73" s="14">
        <v>35</v>
      </c>
      <c r="E73" s="14">
        <v>35</v>
      </c>
      <c r="F73" s="14">
        <v>35</v>
      </c>
      <c r="G73" s="14">
        <v>35</v>
      </c>
      <c r="H73" s="14">
        <v>35</v>
      </c>
      <c r="I73" s="14">
        <v>35</v>
      </c>
      <c r="J73" s="14">
        <v>35</v>
      </c>
      <c r="K73" s="14">
        <v>35</v>
      </c>
      <c r="L73" s="14">
        <v>35</v>
      </c>
      <c r="M73" s="14">
        <v>35</v>
      </c>
      <c r="N73" s="14">
        <v>35</v>
      </c>
      <c r="O73" s="14">
        <v>35</v>
      </c>
      <c r="R73" s="27"/>
      <c r="S73" s="17"/>
      <c r="T73" s="17"/>
      <c r="U73" s="15"/>
      <c r="V73" s="15"/>
    </row>
    <row r="74" spans="1:22" s="1" customFormat="1" ht="15" customHeight="1" x14ac:dyDescent="0.25">
      <c r="A74"/>
      <c r="B74" t="s">
        <v>53</v>
      </c>
      <c r="C74" s="49" t="s">
        <v>55</v>
      </c>
      <c r="D74" s="30">
        <v>5</v>
      </c>
      <c r="E74" s="30">
        <v>5</v>
      </c>
      <c r="F74" s="30">
        <v>5</v>
      </c>
      <c r="G74" s="30">
        <v>5</v>
      </c>
      <c r="H74" s="30">
        <v>5</v>
      </c>
      <c r="I74" s="30">
        <v>5</v>
      </c>
      <c r="J74" s="30">
        <v>5</v>
      </c>
      <c r="K74" s="30">
        <v>5</v>
      </c>
      <c r="L74" s="30">
        <v>5</v>
      </c>
      <c r="M74" s="30">
        <v>5</v>
      </c>
      <c r="N74" s="30">
        <v>5</v>
      </c>
      <c r="O74" s="30">
        <v>5</v>
      </c>
      <c r="R74" s="27"/>
      <c r="S74" s="17"/>
      <c r="T74" s="17"/>
      <c r="U74" s="15"/>
      <c r="V74" s="15"/>
    </row>
    <row r="75" spans="1:22" s="1" customFormat="1" ht="15" customHeight="1" x14ac:dyDescent="0.25">
      <c r="A75"/>
      <c r="B75" s="13" t="s">
        <v>88</v>
      </c>
      <c r="C75" s="43"/>
      <c r="D75" s="35">
        <f>D72*(D73*D74)</f>
        <v>175</v>
      </c>
      <c r="E75" s="35">
        <f t="shared" ref="E75:O75" si="22">E72*(E73*E74)</f>
        <v>0</v>
      </c>
      <c r="F75" s="35">
        <f t="shared" si="22"/>
        <v>175</v>
      </c>
      <c r="G75" s="35">
        <f t="shared" si="22"/>
        <v>0</v>
      </c>
      <c r="H75" s="35">
        <f t="shared" si="22"/>
        <v>0</v>
      </c>
      <c r="I75" s="35">
        <f t="shared" si="22"/>
        <v>175</v>
      </c>
      <c r="J75" s="35">
        <f t="shared" si="22"/>
        <v>0</v>
      </c>
      <c r="K75" s="35">
        <f t="shared" si="22"/>
        <v>175</v>
      </c>
      <c r="L75" s="35">
        <f t="shared" si="22"/>
        <v>175</v>
      </c>
      <c r="M75" s="35">
        <f t="shared" si="22"/>
        <v>0</v>
      </c>
      <c r="N75" s="35">
        <f t="shared" si="22"/>
        <v>0</v>
      </c>
      <c r="O75" s="35">
        <f t="shared" si="22"/>
        <v>175</v>
      </c>
      <c r="R75" s="27"/>
      <c r="S75" s="17"/>
      <c r="T75" s="17"/>
      <c r="U75" s="15"/>
      <c r="V75" s="15"/>
    </row>
    <row r="76" spans="1:22" s="1" customFormat="1" ht="15" customHeight="1" x14ac:dyDescent="0.25">
      <c r="A76"/>
      <c r="B76"/>
      <c r="C76" s="44"/>
      <c r="D76" s="30"/>
      <c r="E76" s="31"/>
      <c r="F76" s="32"/>
      <c r="G76" s="33"/>
      <c r="H76" s="33"/>
      <c r="I76" s="33"/>
      <c r="J76" s="33"/>
      <c r="K76" s="33"/>
      <c r="L76" s="33"/>
      <c r="M76" s="33"/>
      <c r="N76" s="33"/>
      <c r="O76" s="33"/>
      <c r="R76" s="25"/>
    </row>
    <row r="77" spans="1:22" s="1" customFormat="1" ht="34.9" customHeight="1" x14ac:dyDescent="0.25">
      <c r="A77"/>
      <c r="B77" t="s">
        <v>54</v>
      </c>
      <c r="C77" s="52" t="s">
        <v>93</v>
      </c>
      <c r="D77" s="30">
        <f>0.3*D75</f>
        <v>52.5</v>
      </c>
      <c r="E77" s="30">
        <f t="shared" ref="E77:O77" si="23">0.3*E75</f>
        <v>0</v>
      </c>
      <c r="F77" s="30">
        <f t="shared" si="23"/>
        <v>52.5</v>
      </c>
      <c r="G77" s="30">
        <f t="shared" si="23"/>
        <v>0</v>
      </c>
      <c r="H77" s="30">
        <f t="shared" si="23"/>
        <v>0</v>
      </c>
      <c r="I77" s="30">
        <f t="shared" si="23"/>
        <v>52.5</v>
      </c>
      <c r="J77" s="30">
        <f t="shared" si="23"/>
        <v>0</v>
      </c>
      <c r="K77" s="30">
        <f t="shared" si="23"/>
        <v>52.5</v>
      </c>
      <c r="L77" s="30">
        <f t="shared" si="23"/>
        <v>52.5</v>
      </c>
      <c r="M77" s="30">
        <f t="shared" si="23"/>
        <v>0</v>
      </c>
      <c r="N77" s="30">
        <f t="shared" si="23"/>
        <v>0</v>
      </c>
      <c r="O77" s="30">
        <f t="shared" si="23"/>
        <v>52.5</v>
      </c>
      <c r="R77" s="25"/>
    </row>
    <row r="78" spans="1:22" s="1" customFormat="1" ht="15" customHeight="1" x14ac:dyDescent="0.25">
      <c r="A78"/>
      <c r="B78" s="13" t="s">
        <v>58</v>
      </c>
      <c r="C78" s="43"/>
      <c r="D78" s="35">
        <f>D77</f>
        <v>52.5</v>
      </c>
      <c r="E78" s="35">
        <f t="shared" ref="E78:O78" si="24">E77</f>
        <v>0</v>
      </c>
      <c r="F78" s="35">
        <f t="shared" si="24"/>
        <v>52.5</v>
      </c>
      <c r="G78" s="35">
        <f t="shared" si="24"/>
        <v>0</v>
      </c>
      <c r="H78" s="35">
        <f t="shared" si="24"/>
        <v>0</v>
      </c>
      <c r="I78" s="35">
        <f t="shared" si="24"/>
        <v>52.5</v>
      </c>
      <c r="J78" s="35">
        <f t="shared" si="24"/>
        <v>0</v>
      </c>
      <c r="K78" s="35">
        <f t="shared" si="24"/>
        <v>52.5</v>
      </c>
      <c r="L78" s="35">
        <f t="shared" si="24"/>
        <v>52.5</v>
      </c>
      <c r="M78" s="35">
        <f t="shared" si="24"/>
        <v>0</v>
      </c>
      <c r="N78" s="35">
        <f t="shared" si="24"/>
        <v>0</v>
      </c>
      <c r="O78" s="35">
        <f t="shared" si="24"/>
        <v>52.5</v>
      </c>
      <c r="R78" s="25"/>
    </row>
    <row r="79" spans="1:22" ht="15" customHeight="1" thickBot="1" x14ac:dyDescent="0.3">
      <c r="B79" s="19" t="s">
        <v>59</v>
      </c>
      <c r="C79" s="45"/>
      <c r="D79" s="39">
        <f t="shared" ref="D79:O79" si="25">D75-D78</f>
        <v>122.5</v>
      </c>
      <c r="E79" s="39">
        <f t="shared" si="25"/>
        <v>0</v>
      </c>
      <c r="F79" s="39">
        <f t="shared" si="25"/>
        <v>122.5</v>
      </c>
      <c r="G79" s="39">
        <f t="shared" si="25"/>
        <v>0</v>
      </c>
      <c r="H79" s="39">
        <f t="shared" si="25"/>
        <v>0</v>
      </c>
      <c r="I79" s="39">
        <f t="shared" si="25"/>
        <v>122.5</v>
      </c>
      <c r="J79" s="39">
        <f t="shared" si="25"/>
        <v>0</v>
      </c>
      <c r="K79" s="39">
        <f t="shared" si="25"/>
        <v>122.5</v>
      </c>
      <c r="L79" s="39">
        <f t="shared" si="25"/>
        <v>122.5</v>
      </c>
      <c r="M79" s="39">
        <f t="shared" si="25"/>
        <v>0</v>
      </c>
      <c r="N79" s="39">
        <f t="shared" si="25"/>
        <v>0</v>
      </c>
      <c r="O79" s="39">
        <f t="shared" si="25"/>
        <v>122.5</v>
      </c>
      <c r="P79" s="36"/>
      <c r="Q79" s="36">
        <f>SUM(D79:O79)</f>
        <v>735</v>
      </c>
      <c r="R79" s="24"/>
    </row>
    <row r="80" spans="1:22" ht="15" customHeight="1" x14ac:dyDescent="0.25">
      <c r="B80" s="15"/>
      <c r="C80" s="46"/>
      <c r="D80" s="31"/>
      <c r="E80" s="31"/>
      <c r="F80" s="32"/>
      <c r="G80" s="33"/>
      <c r="H80" s="33"/>
      <c r="I80" s="33"/>
      <c r="J80" s="33"/>
      <c r="K80" s="33"/>
      <c r="L80" s="33"/>
      <c r="M80" s="33"/>
      <c r="N80" s="33"/>
      <c r="O80" s="33"/>
      <c r="P80" s="34"/>
      <c r="Q80" s="34"/>
      <c r="R80" s="24"/>
    </row>
    <row r="81" spans="1:18" ht="15" customHeight="1" x14ac:dyDescent="0.25">
      <c r="B81" s="15"/>
      <c r="C81" s="48"/>
      <c r="D81" s="16"/>
      <c r="E81" s="26"/>
      <c r="F81" s="26"/>
      <c r="G81" s="27"/>
      <c r="H81" s="27"/>
      <c r="I81" s="27"/>
      <c r="J81" s="27"/>
      <c r="K81" s="27"/>
      <c r="L81" s="27"/>
      <c r="M81" s="27"/>
      <c r="N81" s="27"/>
      <c r="O81" s="27"/>
      <c r="P81" s="23"/>
      <c r="Q81" s="23"/>
      <c r="R81" s="24"/>
    </row>
    <row r="82" spans="1:18" ht="24.75" customHeight="1" thickBot="1" x14ac:dyDescent="0.4">
      <c r="A82" s="21" t="s">
        <v>35</v>
      </c>
      <c r="B82" s="19"/>
      <c r="C82" s="45"/>
      <c r="D82" s="39">
        <f t="shared" ref="D82:O82" si="26">D18+D22+D30+D40+D51+D68+D79</f>
        <v>6295.1</v>
      </c>
      <c r="E82" s="39">
        <f t="shared" si="26"/>
        <v>5147.08</v>
      </c>
      <c r="F82" s="39">
        <f t="shared" si="26"/>
        <v>5395.58</v>
      </c>
      <c r="G82" s="39">
        <f t="shared" si="26"/>
        <v>6553.4000000000005</v>
      </c>
      <c r="H82" s="39">
        <f t="shared" si="26"/>
        <v>5394.88</v>
      </c>
      <c r="I82" s="39">
        <f t="shared" si="26"/>
        <v>5395.58</v>
      </c>
      <c r="J82" s="39">
        <f t="shared" si="26"/>
        <v>6305.6</v>
      </c>
      <c r="K82" s="39">
        <f t="shared" si="26"/>
        <v>5010.58</v>
      </c>
      <c r="L82" s="39">
        <f t="shared" si="26"/>
        <v>6345.5</v>
      </c>
      <c r="M82" s="39">
        <f t="shared" si="26"/>
        <v>4899.28</v>
      </c>
      <c r="N82" s="39">
        <f t="shared" si="26"/>
        <v>4865.68</v>
      </c>
      <c r="O82" s="39">
        <f t="shared" si="26"/>
        <v>6180.3</v>
      </c>
      <c r="P82" s="36"/>
      <c r="Q82" s="36">
        <f>SUM(D82:O82)</f>
        <v>67788.56</v>
      </c>
      <c r="R82" s="29"/>
    </row>
    <row r="83" spans="1:18" ht="15" customHeight="1" x14ac:dyDescent="0.25">
      <c r="B83" s="15"/>
      <c r="C83" s="48"/>
      <c r="D83" s="16"/>
      <c r="E83" s="26"/>
      <c r="F83" s="26"/>
      <c r="G83" s="27"/>
      <c r="H83" s="27"/>
      <c r="I83" s="27"/>
      <c r="J83" s="27"/>
      <c r="K83" s="27"/>
      <c r="L83" s="27"/>
      <c r="M83" s="27"/>
      <c r="N83" s="27"/>
      <c r="O83" s="27"/>
      <c r="P83" s="23"/>
      <c r="Q83" s="23"/>
      <c r="R83" s="24"/>
    </row>
    <row r="84" spans="1:18" ht="15" customHeight="1" x14ac:dyDescent="0.25">
      <c r="B84" s="15"/>
      <c r="C84" s="48"/>
      <c r="D84" s="16"/>
      <c r="E84" s="26"/>
      <c r="F84" s="26"/>
      <c r="G84" s="27"/>
      <c r="H84" s="27"/>
      <c r="I84" s="27"/>
      <c r="J84" s="27"/>
      <c r="K84" s="27"/>
      <c r="L84" s="27"/>
      <c r="M84" s="27"/>
      <c r="N84" s="27"/>
      <c r="O84" s="27"/>
      <c r="P84" s="23"/>
      <c r="Q84" s="23"/>
      <c r="R84" s="24"/>
    </row>
    <row r="85" spans="1:18" ht="30" x14ac:dyDescent="0.25">
      <c r="A85" s="1" t="s">
        <v>62</v>
      </c>
      <c r="B85" t="s">
        <v>46</v>
      </c>
      <c r="C85" s="37" t="s">
        <v>157</v>
      </c>
      <c r="D85" s="6">
        <f>Salaries!$H$7/12*1.01</f>
        <v>2769.425252</v>
      </c>
      <c r="E85" s="6">
        <f>Salaries!$H$7/12*1.01</f>
        <v>2769.425252</v>
      </c>
      <c r="F85" s="6">
        <f>Salaries!$H$7/12*1.01</f>
        <v>2769.425252</v>
      </c>
      <c r="G85" s="6">
        <f>Salaries!$H$7/12*1.01</f>
        <v>2769.425252</v>
      </c>
      <c r="H85" s="6">
        <f>Salaries!$H$7/12*1.01</f>
        <v>2769.425252</v>
      </c>
      <c r="I85" s="6">
        <f>Salaries!$H$7/12*1.01</f>
        <v>2769.425252</v>
      </c>
      <c r="J85" s="6">
        <f>Salaries!$H$7/12*1.01</f>
        <v>2769.425252</v>
      </c>
      <c r="K85" s="6">
        <f>Salaries!$H$7/12*1.01</f>
        <v>2769.425252</v>
      </c>
      <c r="L85" s="6">
        <f>Salaries!$H$7/12*1.01</f>
        <v>2769.425252</v>
      </c>
      <c r="M85" s="6">
        <f>Salaries!$H$7/12*1.01</f>
        <v>2769.425252</v>
      </c>
      <c r="N85" s="6">
        <f>Salaries!$H$7/12*1.01</f>
        <v>2769.425252</v>
      </c>
      <c r="O85" s="6">
        <f>Salaries!$H$7/12*1.01</f>
        <v>2769.425252</v>
      </c>
      <c r="P85" s="28"/>
      <c r="Q85" s="40">
        <f>SUM(D85:O85)</f>
        <v>33233.103024000004</v>
      </c>
      <c r="R85" s="24"/>
    </row>
    <row r="86" spans="1:18" ht="15" customHeight="1" x14ac:dyDescent="0.25">
      <c r="B86" t="s">
        <v>48</v>
      </c>
      <c r="C86" s="37" t="s">
        <v>90</v>
      </c>
      <c r="D86" s="6">
        <v>0</v>
      </c>
      <c r="E86" s="6">
        <v>0</v>
      </c>
      <c r="F86" s="6">
        <v>0</v>
      </c>
      <c r="G86" s="6">
        <v>0</v>
      </c>
      <c r="H86" s="6">
        <v>0</v>
      </c>
      <c r="I86" s="6">
        <v>0</v>
      </c>
      <c r="J86" s="6">
        <v>0</v>
      </c>
      <c r="K86" s="6">
        <v>0</v>
      </c>
      <c r="L86" s="6">
        <v>0</v>
      </c>
      <c r="M86" s="6">
        <v>0</v>
      </c>
      <c r="N86" s="6">
        <v>0</v>
      </c>
      <c r="O86" s="6">
        <v>0</v>
      </c>
      <c r="P86" s="28"/>
      <c r="Q86" s="40">
        <f t="shared" ref="Q86:Q102" si="27">SUM(D86:O86)</f>
        <v>0</v>
      </c>
      <c r="R86" s="24"/>
    </row>
    <row r="87" spans="1:18" ht="15" customHeight="1" x14ac:dyDescent="0.25">
      <c r="B87" t="s">
        <v>26</v>
      </c>
      <c r="D87" s="6">
        <v>70</v>
      </c>
      <c r="E87" s="6">
        <v>70</v>
      </c>
      <c r="F87" s="6">
        <v>70</v>
      </c>
      <c r="G87" s="6">
        <v>70</v>
      </c>
      <c r="H87" s="6">
        <v>70</v>
      </c>
      <c r="I87" s="6">
        <v>70</v>
      </c>
      <c r="J87" s="6">
        <v>70</v>
      </c>
      <c r="K87" s="6">
        <v>70</v>
      </c>
      <c r="L87" s="6">
        <v>70</v>
      </c>
      <c r="M87" s="6">
        <v>70</v>
      </c>
      <c r="N87" s="6">
        <v>70</v>
      </c>
      <c r="O87" s="6">
        <v>70</v>
      </c>
      <c r="P87" s="28"/>
      <c r="Q87" s="40">
        <f t="shared" si="27"/>
        <v>840</v>
      </c>
      <c r="R87" s="24"/>
    </row>
    <row r="88" spans="1:18" ht="15" customHeight="1" x14ac:dyDescent="0.25">
      <c r="B88" t="s">
        <v>91</v>
      </c>
      <c r="D88" s="6">
        <v>250</v>
      </c>
      <c r="E88" s="28">
        <v>250</v>
      </c>
      <c r="F88" s="28">
        <v>250</v>
      </c>
      <c r="G88" s="28">
        <v>250</v>
      </c>
      <c r="H88" s="28">
        <v>250</v>
      </c>
      <c r="I88" s="28">
        <v>250</v>
      </c>
      <c r="J88" s="28">
        <v>250</v>
      </c>
      <c r="K88" s="28">
        <v>250</v>
      </c>
      <c r="L88" s="28">
        <v>250</v>
      </c>
      <c r="M88" s="28">
        <v>250</v>
      </c>
      <c r="N88" s="28">
        <v>250</v>
      </c>
      <c r="O88" s="28">
        <v>250</v>
      </c>
      <c r="P88" s="28"/>
      <c r="Q88" s="40">
        <f t="shared" si="27"/>
        <v>3000</v>
      </c>
      <c r="R88" s="24"/>
    </row>
    <row r="89" spans="1:18" ht="15" customHeight="1" x14ac:dyDescent="0.25">
      <c r="B89" t="s">
        <v>27</v>
      </c>
      <c r="C89" s="37" t="s">
        <v>60</v>
      </c>
      <c r="D89" s="6">
        <v>400</v>
      </c>
      <c r="E89" s="6">
        <v>400</v>
      </c>
      <c r="F89" s="6">
        <v>400</v>
      </c>
      <c r="G89" s="6">
        <v>400</v>
      </c>
      <c r="H89" s="6">
        <v>400</v>
      </c>
      <c r="I89" s="6">
        <v>400</v>
      </c>
      <c r="J89" s="6">
        <v>400</v>
      </c>
      <c r="K89" s="6">
        <v>400</v>
      </c>
      <c r="L89" s="6">
        <v>400</v>
      </c>
      <c r="M89" s="6">
        <v>400</v>
      </c>
      <c r="N89" s="6">
        <v>400</v>
      </c>
      <c r="O89" s="6">
        <v>400</v>
      </c>
      <c r="P89" s="28"/>
      <c r="Q89" s="40">
        <f t="shared" si="27"/>
        <v>4800</v>
      </c>
      <c r="R89" s="24"/>
    </row>
    <row r="90" spans="1:18" ht="15" customHeight="1" x14ac:dyDescent="0.25">
      <c r="B90" t="s">
        <v>24</v>
      </c>
      <c r="D90" s="6">
        <v>75</v>
      </c>
      <c r="E90" s="28">
        <v>75</v>
      </c>
      <c r="F90" s="28">
        <v>75</v>
      </c>
      <c r="G90" s="28">
        <v>75</v>
      </c>
      <c r="H90" s="28">
        <v>75</v>
      </c>
      <c r="I90" s="28">
        <v>75</v>
      </c>
      <c r="J90" s="28">
        <v>75</v>
      </c>
      <c r="K90" s="28">
        <v>75</v>
      </c>
      <c r="L90" s="28">
        <v>75</v>
      </c>
      <c r="M90" s="28">
        <v>75</v>
      </c>
      <c r="N90" s="28">
        <v>75</v>
      </c>
      <c r="O90" s="28">
        <v>75</v>
      </c>
      <c r="P90" s="28"/>
      <c r="Q90" s="40">
        <f t="shared" si="27"/>
        <v>900</v>
      </c>
      <c r="R90" s="24"/>
    </row>
    <row r="91" spans="1:18" ht="15" customHeight="1" x14ac:dyDescent="0.25">
      <c r="B91" t="s">
        <v>1</v>
      </c>
      <c r="D91" s="6">
        <v>2500</v>
      </c>
      <c r="E91" s="28"/>
      <c r="F91" s="28"/>
      <c r="G91" s="28"/>
      <c r="H91" s="28"/>
      <c r="I91" s="28"/>
      <c r="J91" s="28"/>
      <c r="K91" s="28"/>
      <c r="L91" s="28"/>
      <c r="M91" s="28"/>
      <c r="N91" s="28"/>
      <c r="O91" s="28"/>
      <c r="P91" s="28"/>
      <c r="Q91" s="40">
        <f t="shared" si="27"/>
        <v>2500</v>
      </c>
      <c r="R91" s="24"/>
    </row>
    <row r="92" spans="1:18" ht="15" customHeight="1" x14ac:dyDescent="0.25">
      <c r="B92" t="s">
        <v>6</v>
      </c>
      <c r="D92" s="6">
        <v>25</v>
      </c>
      <c r="E92" s="28">
        <v>25</v>
      </c>
      <c r="F92" s="28">
        <v>25</v>
      </c>
      <c r="G92" s="28">
        <v>25</v>
      </c>
      <c r="H92" s="28">
        <v>25</v>
      </c>
      <c r="I92" s="28">
        <v>25</v>
      </c>
      <c r="J92" s="28">
        <v>25</v>
      </c>
      <c r="K92" s="28">
        <v>25</v>
      </c>
      <c r="L92" s="28">
        <v>25</v>
      </c>
      <c r="M92" s="28">
        <v>25</v>
      </c>
      <c r="N92" s="28">
        <v>25</v>
      </c>
      <c r="O92" s="28">
        <v>25</v>
      </c>
      <c r="P92" s="28"/>
      <c r="Q92" s="40">
        <f t="shared" si="27"/>
        <v>300</v>
      </c>
      <c r="R92" s="24"/>
    </row>
    <row r="93" spans="1:18" ht="15" customHeight="1" x14ac:dyDescent="0.25">
      <c r="B93" t="s">
        <v>25</v>
      </c>
      <c r="D93" s="6">
        <v>300</v>
      </c>
      <c r="E93" s="28">
        <v>300</v>
      </c>
      <c r="F93" s="28">
        <v>300</v>
      </c>
      <c r="G93" s="28">
        <v>300</v>
      </c>
      <c r="H93" s="28">
        <v>300</v>
      </c>
      <c r="I93" s="28">
        <v>300</v>
      </c>
      <c r="J93" s="28">
        <v>300</v>
      </c>
      <c r="K93" s="28">
        <v>300</v>
      </c>
      <c r="L93" s="28">
        <v>300</v>
      </c>
      <c r="M93" s="28">
        <v>300</v>
      </c>
      <c r="N93" s="28">
        <v>300</v>
      </c>
      <c r="O93" s="28">
        <v>300</v>
      </c>
      <c r="P93" s="28"/>
      <c r="Q93" s="40">
        <f t="shared" si="27"/>
        <v>3600</v>
      </c>
      <c r="R93" s="24"/>
    </row>
    <row r="94" spans="1:18" ht="15" customHeight="1" x14ac:dyDescent="0.25">
      <c r="B94" t="s">
        <v>28</v>
      </c>
      <c r="D94" s="6">
        <v>300</v>
      </c>
      <c r="E94" s="28"/>
      <c r="F94" s="28">
        <v>300</v>
      </c>
      <c r="G94" s="28"/>
      <c r="H94" s="28">
        <v>300</v>
      </c>
      <c r="I94" s="28"/>
      <c r="J94" s="28"/>
      <c r="K94" s="28">
        <v>300</v>
      </c>
      <c r="L94" s="28"/>
      <c r="M94" s="28"/>
      <c r="N94" s="28">
        <v>300</v>
      </c>
      <c r="O94" s="28"/>
      <c r="P94" s="28"/>
      <c r="Q94" s="40">
        <f t="shared" si="27"/>
        <v>1500</v>
      </c>
      <c r="R94" s="24"/>
    </row>
    <row r="95" spans="1:18" ht="15" customHeight="1" x14ac:dyDescent="0.25">
      <c r="B95" t="s">
        <v>22</v>
      </c>
      <c r="D95" s="6">
        <v>40</v>
      </c>
      <c r="E95" s="28">
        <v>40</v>
      </c>
      <c r="F95" s="28">
        <v>40</v>
      </c>
      <c r="G95" s="28">
        <v>40</v>
      </c>
      <c r="H95" s="28">
        <v>40</v>
      </c>
      <c r="I95" s="28">
        <v>40</v>
      </c>
      <c r="J95" s="28">
        <v>40</v>
      </c>
      <c r="K95" s="28">
        <v>40</v>
      </c>
      <c r="L95" s="28">
        <v>40</v>
      </c>
      <c r="M95" s="28">
        <v>40</v>
      </c>
      <c r="N95" s="28">
        <v>40</v>
      </c>
      <c r="O95" s="28">
        <v>40</v>
      </c>
      <c r="P95" s="28"/>
      <c r="Q95" s="40">
        <f t="shared" si="27"/>
        <v>480</v>
      </c>
      <c r="R95" s="24"/>
    </row>
    <row r="96" spans="1:18" ht="15" customHeight="1" x14ac:dyDescent="0.25">
      <c r="B96" t="s">
        <v>7</v>
      </c>
      <c r="D96" s="6">
        <v>25</v>
      </c>
      <c r="E96" s="6">
        <v>25</v>
      </c>
      <c r="F96" s="6">
        <v>25</v>
      </c>
      <c r="G96" s="6">
        <v>25</v>
      </c>
      <c r="H96" s="6">
        <v>25</v>
      </c>
      <c r="I96" s="6">
        <v>25</v>
      </c>
      <c r="J96" s="6">
        <v>25</v>
      </c>
      <c r="K96" s="6">
        <v>25</v>
      </c>
      <c r="L96" s="6">
        <v>25</v>
      </c>
      <c r="M96" s="6">
        <v>25</v>
      </c>
      <c r="N96" s="6">
        <v>25</v>
      </c>
      <c r="O96" s="6">
        <v>25</v>
      </c>
      <c r="P96" s="28"/>
      <c r="Q96" s="40">
        <f t="shared" si="27"/>
        <v>300</v>
      </c>
      <c r="R96" s="24"/>
    </row>
    <row r="97" spans="1:19" ht="15" customHeight="1" x14ac:dyDescent="0.25">
      <c r="B97" t="s">
        <v>4</v>
      </c>
      <c r="D97" s="6">
        <v>10</v>
      </c>
      <c r="E97" s="28">
        <v>10</v>
      </c>
      <c r="F97" s="28">
        <v>10</v>
      </c>
      <c r="G97" s="28">
        <v>10</v>
      </c>
      <c r="H97" s="28">
        <v>10</v>
      </c>
      <c r="I97" s="28">
        <v>10</v>
      </c>
      <c r="J97" s="28">
        <v>10</v>
      </c>
      <c r="K97" s="28">
        <v>10</v>
      </c>
      <c r="L97" s="28">
        <v>10</v>
      </c>
      <c r="M97" s="28">
        <v>10</v>
      </c>
      <c r="N97" s="28">
        <v>10</v>
      </c>
      <c r="O97" s="28">
        <v>10</v>
      </c>
      <c r="P97" s="28"/>
      <c r="Q97" s="40">
        <f t="shared" si="27"/>
        <v>120</v>
      </c>
      <c r="R97" s="24"/>
    </row>
    <row r="98" spans="1:19" ht="15" customHeight="1" x14ac:dyDescent="0.25">
      <c r="B98" t="s">
        <v>49</v>
      </c>
      <c r="D98" s="6">
        <v>750</v>
      </c>
      <c r="E98" s="28"/>
      <c r="F98" s="28"/>
      <c r="G98" s="28"/>
      <c r="H98" s="28"/>
      <c r="I98" s="28"/>
      <c r="J98" s="28"/>
      <c r="K98" s="28"/>
      <c r="L98" s="28"/>
      <c r="M98" s="28"/>
      <c r="N98" s="28"/>
      <c r="O98" s="28">
        <v>1000</v>
      </c>
      <c r="P98" s="28"/>
      <c r="Q98" s="40">
        <f t="shared" si="27"/>
        <v>1750</v>
      </c>
      <c r="R98" s="24"/>
    </row>
    <row r="99" spans="1:19" ht="15" customHeight="1" x14ac:dyDescent="0.25">
      <c r="B99" t="s">
        <v>50</v>
      </c>
      <c r="D99" s="6">
        <v>25</v>
      </c>
      <c r="E99" s="6">
        <v>25</v>
      </c>
      <c r="F99" s="6">
        <v>25</v>
      </c>
      <c r="G99" s="6">
        <v>25</v>
      </c>
      <c r="H99" s="6">
        <v>25</v>
      </c>
      <c r="I99" s="6">
        <v>25</v>
      </c>
      <c r="J99" s="6">
        <v>25</v>
      </c>
      <c r="K99" s="6">
        <v>25</v>
      </c>
      <c r="L99" s="6">
        <v>25</v>
      </c>
      <c r="M99" s="6">
        <v>25</v>
      </c>
      <c r="N99" s="6">
        <v>25</v>
      </c>
      <c r="O99" s="6">
        <v>25</v>
      </c>
      <c r="P99" s="28"/>
      <c r="Q99" s="40">
        <f t="shared" si="27"/>
        <v>300</v>
      </c>
      <c r="R99" s="24"/>
    </row>
    <row r="100" spans="1:19" ht="15" customHeight="1" x14ac:dyDescent="0.25">
      <c r="B100" t="s">
        <v>29</v>
      </c>
      <c r="D100" s="6">
        <v>500</v>
      </c>
      <c r="E100" s="28"/>
      <c r="F100" s="28"/>
      <c r="G100" s="28"/>
      <c r="H100" s="28"/>
      <c r="I100" s="28"/>
      <c r="J100" s="28"/>
      <c r="K100" s="28"/>
      <c r="L100" s="28"/>
      <c r="M100" s="28"/>
      <c r="N100" s="28"/>
      <c r="O100" s="28"/>
      <c r="P100" s="28"/>
      <c r="Q100" s="40">
        <f t="shared" si="27"/>
        <v>500</v>
      </c>
      <c r="R100" s="24"/>
    </row>
    <row r="101" spans="1:19" ht="15" customHeight="1" x14ac:dyDescent="0.25">
      <c r="B101" t="s">
        <v>94</v>
      </c>
      <c r="D101" s="6">
        <f>SUM(D102,D85:D100)*0.05</f>
        <v>406.97126260000005</v>
      </c>
      <c r="E101" s="6">
        <f>SUM(E102,E85:E100)*0.05</f>
        <v>204.47126260000002</v>
      </c>
      <c r="F101" s="6">
        <f t="shared" ref="F101:O101" si="28">SUM(F102,F85:F100)*0.05</f>
        <v>219.47126260000002</v>
      </c>
      <c r="G101" s="6">
        <f t="shared" si="28"/>
        <v>204.47126260000002</v>
      </c>
      <c r="H101" s="6">
        <f t="shared" si="28"/>
        <v>219.47126260000002</v>
      </c>
      <c r="I101" s="6">
        <f t="shared" si="28"/>
        <v>204.47126260000002</v>
      </c>
      <c r="J101" s="6">
        <f t="shared" si="28"/>
        <v>204.47126260000002</v>
      </c>
      <c r="K101" s="6">
        <f t="shared" si="28"/>
        <v>219.47126260000002</v>
      </c>
      <c r="L101" s="6">
        <f t="shared" si="28"/>
        <v>204.47126260000002</v>
      </c>
      <c r="M101" s="6">
        <f t="shared" si="28"/>
        <v>204.47126260000002</v>
      </c>
      <c r="N101" s="6">
        <f t="shared" si="28"/>
        <v>219.47126260000002</v>
      </c>
      <c r="O101" s="6">
        <f t="shared" si="28"/>
        <v>254.47126260000002</v>
      </c>
      <c r="P101" s="28"/>
      <c r="Q101" s="40">
        <f t="shared" si="27"/>
        <v>2766.1551512000005</v>
      </c>
      <c r="R101" s="24"/>
    </row>
    <row r="102" spans="1:19" ht="15" customHeight="1" x14ac:dyDescent="0.25">
      <c r="B102" t="s">
        <v>8</v>
      </c>
      <c r="D102" s="6">
        <v>100</v>
      </c>
      <c r="E102" s="28">
        <v>100</v>
      </c>
      <c r="F102" s="28">
        <v>100</v>
      </c>
      <c r="G102" s="28">
        <v>100</v>
      </c>
      <c r="H102" s="28">
        <v>100</v>
      </c>
      <c r="I102" s="28">
        <v>100</v>
      </c>
      <c r="J102" s="28">
        <v>100</v>
      </c>
      <c r="K102" s="28">
        <v>100</v>
      </c>
      <c r="L102" s="28">
        <v>100</v>
      </c>
      <c r="M102" s="28">
        <v>100</v>
      </c>
      <c r="N102" s="28">
        <v>100</v>
      </c>
      <c r="O102" s="28">
        <v>100</v>
      </c>
      <c r="P102" s="28"/>
      <c r="Q102" s="40">
        <f t="shared" si="27"/>
        <v>1200</v>
      </c>
      <c r="R102" s="24"/>
    </row>
    <row r="103" spans="1:19" ht="15" customHeight="1" x14ac:dyDescent="0.25">
      <c r="B103" s="15"/>
      <c r="C103" s="48"/>
      <c r="D103" s="16"/>
      <c r="E103" s="26"/>
      <c r="F103" s="26"/>
      <c r="G103" s="27"/>
      <c r="H103" s="27"/>
      <c r="I103" s="27"/>
      <c r="J103" s="27"/>
      <c r="K103" s="27"/>
      <c r="L103" s="27"/>
      <c r="M103" s="27"/>
      <c r="N103" s="27"/>
      <c r="O103" s="27"/>
      <c r="P103" s="23"/>
      <c r="Q103" s="23"/>
      <c r="R103" s="24"/>
    </row>
    <row r="104" spans="1:19" ht="21.75" customHeight="1" thickBot="1" x14ac:dyDescent="0.4">
      <c r="A104" s="21" t="s">
        <v>36</v>
      </c>
      <c r="B104" s="19"/>
      <c r="C104" s="45"/>
      <c r="D104" s="39">
        <f>SUM(D85:D103)</f>
        <v>8546.396514600001</v>
      </c>
      <c r="E104" s="84">
        <f t="shared" ref="E104:O104" si="29">SUM(E85:E102)</f>
        <v>4293.8965146</v>
      </c>
      <c r="F104" s="84">
        <f t="shared" si="29"/>
        <v>4608.8965146</v>
      </c>
      <c r="G104" s="84">
        <f t="shared" si="29"/>
        <v>4293.8965146</v>
      </c>
      <c r="H104" s="84">
        <f t="shared" si="29"/>
        <v>4608.8965146</v>
      </c>
      <c r="I104" s="84">
        <f t="shared" si="29"/>
        <v>4293.8965146</v>
      </c>
      <c r="J104" s="84">
        <f t="shared" si="29"/>
        <v>4293.8965146</v>
      </c>
      <c r="K104" s="84">
        <f t="shared" si="29"/>
        <v>4608.8965146</v>
      </c>
      <c r="L104" s="84">
        <f t="shared" si="29"/>
        <v>4293.8965146</v>
      </c>
      <c r="M104" s="84">
        <f t="shared" si="29"/>
        <v>4293.8965146</v>
      </c>
      <c r="N104" s="84">
        <f t="shared" si="29"/>
        <v>4608.8965146</v>
      </c>
      <c r="O104" s="84">
        <f t="shared" si="29"/>
        <v>5343.8965146</v>
      </c>
      <c r="P104" s="85"/>
      <c r="Q104" s="86">
        <f>SUM(D104:O104)</f>
        <v>58089.25817519999</v>
      </c>
      <c r="R104" s="87"/>
      <c r="S104" s="12"/>
    </row>
    <row r="105" spans="1:19" ht="15" customHeight="1" x14ac:dyDescent="0.25">
      <c r="B105" s="15"/>
      <c r="C105" s="46"/>
      <c r="D105" s="31"/>
      <c r="E105" s="88"/>
      <c r="F105" s="88"/>
      <c r="G105" s="89"/>
      <c r="H105" s="89"/>
      <c r="I105" s="89"/>
      <c r="J105" s="89"/>
      <c r="K105" s="89"/>
      <c r="L105" s="89"/>
      <c r="M105" s="89"/>
      <c r="N105" s="89"/>
      <c r="O105" s="89"/>
      <c r="P105" s="90"/>
      <c r="Q105" s="90"/>
      <c r="R105" s="28"/>
      <c r="S105" s="12"/>
    </row>
    <row r="106" spans="1:19" ht="15" customHeight="1" thickBot="1" x14ac:dyDescent="0.4">
      <c r="A106" s="21" t="s">
        <v>37</v>
      </c>
      <c r="B106" s="19"/>
      <c r="C106" s="45"/>
      <c r="D106" s="112">
        <f t="shared" ref="D106:O106" si="30">D82-D104</f>
        <v>-2251.2965146000006</v>
      </c>
      <c r="E106" s="112">
        <f t="shared" si="30"/>
        <v>853.18348539999988</v>
      </c>
      <c r="F106" s="112">
        <f t="shared" si="30"/>
        <v>786.68348539999988</v>
      </c>
      <c r="G106" s="112">
        <f t="shared" si="30"/>
        <v>2259.5034854000005</v>
      </c>
      <c r="H106" s="112">
        <f t="shared" si="30"/>
        <v>785.98348540000006</v>
      </c>
      <c r="I106" s="112">
        <f t="shared" si="30"/>
        <v>1101.6834853999999</v>
      </c>
      <c r="J106" s="112">
        <f t="shared" si="30"/>
        <v>2011.7034854000003</v>
      </c>
      <c r="K106" s="112">
        <f t="shared" si="30"/>
        <v>401.68348539999988</v>
      </c>
      <c r="L106" s="112">
        <f t="shared" si="30"/>
        <v>2051.6034854</v>
      </c>
      <c r="M106" s="112">
        <f t="shared" si="30"/>
        <v>605.3834853999997</v>
      </c>
      <c r="N106" s="112">
        <f t="shared" si="30"/>
        <v>256.78348540000025</v>
      </c>
      <c r="O106" s="112">
        <f t="shared" si="30"/>
        <v>836.40348540000014</v>
      </c>
      <c r="P106" s="86"/>
      <c r="Q106" s="86">
        <f>SUM(D106:O106)</f>
        <v>9699.3018247999989</v>
      </c>
      <c r="R106" s="87"/>
      <c r="S106" s="12"/>
    </row>
    <row r="107" spans="1:19" ht="15" customHeight="1" x14ac:dyDescent="0.25">
      <c r="B107" s="15"/>
      <c r="C107" s="46"/>
      <c r="D107" s="31"/>
      <c r="E107" s="32"/>
      <c r="F107" s="32"/>
      <c r="G107" s="33"/>
      <c r="H107" s="33"/>
      <c r="I107" s="33"/>
      <c r="J107" s="33"/>
      <c r="K107" s="33"/>
      <c r="L107" s="33"/>
      <c r="M107" s="33"/>
      <c r="N107" s="33"/>
      <c r="O107" s="33"/>
      <c r="P107" s="34"/>
      <c r="Q107" s="34"/>
      <c r="R107" s="29"/>
      <c r="S107" s="12"/>
    </row>
    <row r="108" spans="1:19" ht="15" customHeight="1" x14ac:dyDescent="0.25">
      <c r="A108" s="1" t="s">
        <v>38</v>
      </c>
      <c r="B108" s="54" t="s">
        <v>63</v>
      </c>
      <c r="C108" s="47" t="s">
        <v>175</v>
      </c>
      <c r="D108" s="31"/>
      <c r="E108" s="32"/>
      <c r="F108" s="32"/>
      <c r="G108" s="33"/>
      <c r="H108" s="33"/>
      <c r="I108" s="33"/>
      <c r="J108" s="33"/>
      <c r="K108" s="33"/>
      <c r="L108" s="33"/>
      <c r="M108" s="33"/>
      <c r="N108" s="33"/>
      <c r="O108" s="33"/>
      <c r="P108" s="34"/>
      <c r="Q108" s="34">
        <f>SUM(C108:O108)</f>
        <v>0</v>
      </c>
      <c r="R108" s="29"/>
      <c r="S108" s="12"/>
    </row>
    <row r="109" spans="1:19" ht="15" customHeight="1" x14ac:dyDescent="0.25">
      <c r="B109" s="15"/>
      <c r="C109" s="46"/>
      <c r="D109" s="31"/>
      <c r="E109" s="32"/>
      <c r="F109" s="32"/>
      <c r="G109" s="33"/>
      <c r="H109" s="33"/>
      <c r="I109" s="33"/>
      <c r="J109" s="33"/>
      <c r="K109" s="33"/>
      <c r="L109" s="33"/>
      <c r="M109" s="33"/>
      <c r="N109" s="33"/>
      <c r="O109" s="33"/>
      <c r="P109" s="34"/>
      <c r="Q109" s="34"/>
      <c r="R109" s="29"/>
      <c r="S109" s="12"/>
    </row>
    <row r="110" spans="1:19" ht="15" customHeight="1" x14ac:dyDescent="0.25">
      <c r="A110" s="1" t="s">
        <v>39</v>
      </c>
      <c r="B110" s="22" t="s">
        <v>40</v>
      </c>
      <c r="C110" s="46"/>
      <c r="D110" s="91">
        <f>D106</f>
        <v>-2251.2965146000006</v>
      </c>
      <c r="E110" s="91">
        <f t="shared" ref="E110:O110" si="31">E106</f>
        <v>853.18348539999988</v>
      </c>
      <c r="F110" s="91">
        <f t="shared" si="31"/>
        <v>786.68348539999988</v>
      </c>
      <c r="G110" s="91">
        <f t="shared" si="31"/>
        <v>2259.5034854000005</v>
      </c>
      <c r="H110" s="91">
        <f t="shared" si="31"/>
        <v>785.98348540000006</v>
      </c>
      <c r="I110" s="91">
        <f t="shared" si="31"/>
        <v>1101.6834853999999</v>
      </c>
      <c r="J110" s="91">
        <f t="shared" si="31"/>
        <v>2011.7034854000003</v>
      </c>
      <c r="K110" s="91">
        <f t="shared" si="31"/>
        <v>401.68348539999988</v>
      </c>
      <c r="L110" s="91">
        <f t="shared" si="31"/>
        <v>2051.6034854</v>
      </c>
      <c r="M110" s="91">
        <f t="shared" si="31"/>
        <v>605.3834853999997</v>
      </c>
      <c r="N110" s="91">
        <f t="shared" si="31"/>
        <v>256.78348540000025</v>
      </c>
      <c r="O110" s="91">
        <f t="shared" si="31"/>
        <v>836.40348540000014</v>
      </c>
      <c r="P110" s="90"/>
      <c r="Q110" s="90">
        <f>SUM(D110:O110)</f>
        <v>9699.3018247999989</v>
      </c>
      <c r="R110" s="29"/>
      <c r="S110" s="12"/>
    </row>
    <row r="111" spans="1:19" ht="15" customHeight="1" x14ac:dyDescent="0.25">
      <c r="B111" s="22"/>
      <c r="C111" s="46"/>
      <c r="D111" s="91"/>
      <c r="E111" s="92"/>
      <c r="F111" s="92"/>
      <c r="G111" s="93"/>
      <c r="H111" s="93"/>
      <c r="I111" s="93"/>
      <c r="J111" s="93"/>
      <c r="K111" s="93"/>
      <c r="L111" s="93"/>
      <c r="M111" s="93"/>
      <c r="N111" s="93"/>
      <c r="O111" s="93"/>
      <c r="P111" s="90"/>
      <c r="Q111" s="90"/>
      <c r="R111" s="29"/>
      <c r="S111" s="12"/>
    </row>
    <row r="112" spans="1:19" ht="15" customHeight="1" x14ac:dyDescent="0.25">
      <c r="B112" s="22" t="s">
        <v>41</v>
      </c>
      <c r="C112" s="46"/>
      <c r="D112" s="91">
        <f>D106+D108</f>
        <v>-2251.2965146000006</v>
      </c>
      <c r="E112" s="91">
        <f t="shared" ref="E112:O112" si="32">E106+E108</f>
        <v>853.18348539999988</v>
      </c>
      <c r="F112" s="91">
        <f t="shared" si="32"/>
        <v>786.68348539999988</v>
      </c>
      <c r="G112" s="91">
        <f t="shared" si="32"/>
        <v>2259.5034854000005</v>
      </c>
      <c r="H112" s="91">
        <f t="shared" si="32"/>
        <v>785.98348540000006</v>
      </c>
      <c r="I112" s="91">
        <f t="shared" si="32"/>
        <v>1101.6834853999999</v>
      </c>
      <c r="J112" s="91">
        <f t="shared" si="32"/>
        <v>2011.7034854000003</v>
      </c>
      <c r="K112" s="91">
        <f t="shared" si="32"/>
        <v>401.68348539999988</v>
      </c>
      <c r="L112" s="91">
        <f t="shared" si="32"/>
        <v>2051.6034854</v>
      </c>
      <c r="M112" s="91">
        <f t="shared" si="32"/>
        <v>605.3834853999997</v>
      </c>
      <c r="N112" s="91">
        <f t="shared" si="32"/>
        <v>256.78348540000025</v>
      </c>
      <c r="O112" s="91">
        <f t="shared" si="32"/>
        <v>836.40348540000014</v>
      </c>
      <c r="P112" s="90"/>
      <c r="Q112" s="90">
        <f>SUM(D112:O112)</f>
        <v>9699.3018247999989</v>
      </c>
      <c r="R112" s="29"/>
      <c r="S112" s="12"/>
    </row>
    <row r="113" spans="4:18" x14ac:dyDescent="0.25">
      <c r="D113" s="6"/>
      <c r="E113" s="28"/>
      <c r="F113" s="28"/>
      <c r="G113" s="28"/>
      <c r="H113" s="28"/>
      <c r="I113" s="28"/>
      <c r="J113" s="28"/>
      <c r="K113" s="28"/>
      <c r="L113" s="28"/>
      <c r="M113" s="28"/>
      <c r="N113" s="28"/>
      <c r="O113" s="28"/>
      <c r="P113" s="28"/>
      <c r="Q113" s="24"/>
      <c r="R113" s="24"/>
    </row>
    <row r="114" spans="4:18" x14ac:dyDescent="0.25">
      <c r="D114" s="6"/>
      <c r="E114" s="28"/>
      <c r="F114" s="28"/>
      <c r="G114" s="28"/>
      <c r="H114" s="28"/>
      <c r="I114" s="28"/>
      <c r="J114" s="28"/>
      <c r="K114" s="28"/>
      <c r="L114" s="28"/>
      <c r="M114" s="28"/>
      <c r="N114" s="28"/>
      <c r="O114" s="28"/>
      <c r="P114" s="28"/>
      <c r="Q114" s="24"/>
      <c r="R114" s="24"/>
    </row>
    <row r="115" spans="4:18" x14ac:dyDescent="0.25">
      <c r="D115" s="6"/>
      <c r="E115" s="28"/>
      <c r="F115" s="28"/>
      <c r="G115" s="28"/>
      <c r="H115" s="28"/>
      <c r="I115" s="28"/>
      <c r="J115" s="28"/>
      <c r="K115" s="28"/>
      <c r="L115" s="28"/>
      <c r="M115" s="28"/>
      <c r="N115" s="28"/>
      <c r="O115" s="28"/>
      <c r="P115" s="28"/>
      <c r="Q115" s="24"/>
      <c r="R115" s="24"/>
    </row>
    <row r="116" spans="4:18" x14ac:dyDescent="0.25">
      <c r="D116" s="6"/>
      <c r="E116" s="28"/>
      <c r="F116" s="28"/>
      <c r="G116" s="28"/>
      <c r="H116" s="28"/>
      <c r="I116" s="28"/>
      <c r="J116" s="28"/>
      <c r="K116" s="28"/>
      <c r="L116" s="28"/>
      <c r="M116" s="28"/>
      <c r="N116" s="28"/>
      <c r="O116" s="28"/>
      <c r="P116" s="28"/>
      <c r="Q116" s="24"/>
      <c r="R116" s="24"/>
    </row>
    <row r="117" spans="4:18" x14ac:dyDescent="0.25">
      <c r="D117" s="6"/>
      <c r="E117" s="28"/>
      <c r="F117" s="28"/>
      <c r="G117" s="28"/>
      <c r="H117" s="28"/>
      <c r="I117" s="28"/>
      <c r="J117" s="28"/>
      <c r="K117" s="28"/>
      <c r="L117" s="28"/>
      <c r="M117" s="28"/>
      <c r="N117" s="28"/>
      <c r="O117" s="28"/>
      <c r="P117" s="28"/>
      <c r="Q117" s="24"/>
      <c r="R117" s="24"/>
    </row>
    <row r="118" spans="4:18" x14ac:dyDescent="0.25">
      <c r="D118" s="6"/>
      <c r="E118" s="28"/>
      <c r="F118" s="28"/>
      <c r="G118" s="28"/>
      <c r="H118" s="28"/>
      <c r="I118" s="28"/>
      <c r="J118" s="28"/>
      <c r="K118" s="28"/>
      <c r="L118" s="28"/>
      <c r="M118" s="28"/>
      <c r="N118" s="28"/>
      <c r="O118" s="28"/>
      <c r="P118" s="28"/>
      <c r="Q118" s="24"/>
      <c r="R118" s="24"/>
    </row>
    <row r="119" spans="4:18" x14ac:dyDescent="0.25">
      <c r="D119" s="6"/>
      <c r="E119" s="6"/>
      <c r="F119" s="6"/>
      <c r="G119" s="6"/>
      <c r="H119" s="6"/>
      <c r="I119" s="6"/>
      <c r="J119" s="6"/>
      <c r="K119" s="6"/>
      <c r="L119" s="6"/>
      <c r="M119" s="6"/>
      <c r="N119" s="6"/>
      <c r="O119" s="6"/>
      <c r="P119" s="6"/>
    </row>
  </sheetData>
  <conditionalFormatting sqref="Q110:Q114">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F16" sqref="F16"/>
    </sheetView>
  </sheetViews>
  <sheetFormatPr defaultRowHeight="15" x14ac:dyDescent="0.25"/>
  <cols>
    <col min="4" max="4" width="12.42578125" customWidth="1"/>
    <col min="5" max="5" width="13.28515625" customWidth="1"/>
    <col min="6" max="6" width="12" customWidth="1"/>
    <col min="7" max="7" width="14.5703125" customWidth="1"/>
    <col min="8" max="8" width="12.5703125" customWidth="1"/>
  </cols>
  <sheetData>
    <row r="1" spans="1:8" x14ac:dyDescent="0.25">
      <c r="A1" s="1" t="s">
        <v>23</v>
      </c>
    </row>
    <row r="2" spans="1:8" x14ac:dyDescent="0.25">
      <c r="A2" s="2"/>
      <c r="C2" s="3"/>
      <c r="D2" s="3"/>
    </row>
    <row r="3" spans="1:8" s="1" customFormat="1" x14ac:dyDescent="0.25">
      <c r="C3" s="3"/>
      <c r="D3" s="53" t="s">
        <v>30</v>
      </c>
      <c r="E3" s="1" t="s">
        <v>31</v>
      </c>
      <c r="F3" s="1" t="s">
        <v>0</v>
      </c>
      <c r="G3" s="1" t="s">
        <v>32</v>
      </c>
      <c r="H3" s="1" t="s">
        <v>2</v>
      </c>
    </row>
    <row r="4" spans="1:8" x14ac:dyDescent="0.25">
      <c r="D4" t="s">
        <v>3</v>
      </c>
      <c r="F4" s="9">
        <v>0.05</v>
      </c>
      <c r="G4" s="9"/>
    </row>
    <row r="5" spans="1:8" x14ac:dyDescent="0.25">
      <c r="A5" t="s">
        <v>142</v>
      </c>
      <c r="D5" s="4">
        <v>30000</v>
      </c>
      <c r="E5" s="6">
        <f>(D5-8632)*0.138</f>
        <v>2948.7840000000001</v>
      </c>
      <c r="F5" s="6">
        <f>D5*F4</f>
        <v>1500</v>
      </c>
      <c r="G5" s="11">
        <v>0.8</v>
      </c>
      <c r="H5" s="6">
        <f>(D5+E5+F5)*G5</f>
        <v>27559.0272</v>
      </c>
    </row>
    <row r="6" spans="1:8" x14ac:dyDescent="0.25">
      <c r="A6" t="s">
        <v>33</v>
      </c>
      <c r="D6" s="4">
        <v>16000</v>
      </c>
      <c r="E6" s="6">
        <f t="shared" ref="E6" si="0">(D6-8632)*0.138</f>
        <v>1016.7840000000001</v>
      </c>
      <c r="F6" s="6">
        <f>D6*F4</f>
        <v>800</v>
      </c>
      <c r="G6" s="11">
        <v>0.3</v>
      </c>
      <c r="H6" s="6">
        <f t="shared" ref="H6" si="1">(D6+E6+F6)*G6</f>
        <v>5345.0351999999993</v>
      </c>
    </row>
    <row r="7" spans="1:8" ht="15.75" thickBot="1" x14ac:dyDescent="0.3">
      <c r="C7" s="1" t="s">
        <v>2</v>
      </c>
      <c r="D7" s="7">
        <f>SUM(D5:D6)</f>
        <v>46000</v>
      </c>
      <c r="H7" s="7">
        <f>SUM(H5:H6)</f>
        <v>32904.062400000003</v>
      </c>
    </row>
    <row r="8" spans="1:8" ht="15.75" thickTop="1" x14ac:dyDescent="0.25">
      <c r="D8" s="4"/>
    </row>
    <row r="11" spans="1:8" x14ac:dyDescent="0.25">
      <c r="B11" s="1"/>
    </row>
    <row r="12" spans="1:8" x14ac:dyDescent="0.25">
      <c r="B12" s="1"/>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E9FAB6B83F0347BE128EF7B55112DA" ma:contentTypeVersion="10" ma:contentTypeDescription="Create a new document." ma:contentTypeScope="" ma:versionID="c54ddf6f2413c760a4943802bfa98a2a">
  <xsd:schema xmlns:xsd="http://www.w3.org/2001/XMLSchema" xmlns:xs="http://www.w3.org/2001/XMLSchema" xmlns:p="http://schemas.microsoft.com/office/2006/metadata/properties" xmlns:ns2="3f3c53fd-086b-4613-be99-77fccf0e145c" targetNamespace="http://schemas.microsoft.com/office/2006/metadata/properties" ma:root="true" ma:fieldsID="d71c04d868257f3fa581293f3fcd86a8" ns2:_="">
    <xsd:import namespace="3f3c53fd-086b-4613-be99-77fccf0e14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c53fd-086b-4613-be99-77fccf0e1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DD70AB-254B-4A6D-A940-D4A35EF06CFD}">
  <ds:schemaRefs>
    <ds:schemaRef ds:uri="http://schemas.microsoft.com/sharepoint/v3/contenttype/forms"/>
  </ds:schemaRefs>
</ds:datastoreItem>
</file>

<file path=customXml/itemProps2.xml><?xml version="1.0" encoding="utf-8"?>
<ds:datastoreItem xmlns:ds="http://schemas.openxmlformats.org/officeDocument/2006/customXml" ds:itemID="{BF142A47-D2CC-4EE9-896B-A5D82870D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c53fd-086b-4613-be99-77fccf0e1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7D9EF2-0C34-4FEB-9A23-376C21596449}">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3f3c53fd-086b-4613-be99-77fccf0e145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Yearly summary</vt:lpstr>
      <vt:lpstr>Year 1</vt:lpstr>
      <vt:lpstr>Year 2</vt:lpstr>
      <vt:lpstr>Year 3</vt:lpstr>
      <vt:lpstr>Year 4</vt:lpstr>
      <vt:lpstr>Year 5</vt:lpstr>
      <vt:lpstr>Salaries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Littleburn Road, Munlochy CATS request: Financial projections spreadsheet</dc:title>
  <dc:creator>josiemags</dc:creator>
  <cp:lastModifiedBy>u321026</cp:lastModifiedBy>
  <cp:lastPrinted>2021-06-10T15:03:46Z</cp:lastPrinted>
  <dcterms:created xsi:type="dcterms:W3CDTF">2016-11-26T22:33:19Z</dcterms:created>
  <dcterms:modified xsi:type="dcterms:W3CDTF">2021-06-10T15:05:21Z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0x0101001DE9FAB6B83F0347BE128EF7B55112DA</vt:lpwstr>
  </property>
  <property fmtid="{D5CDD505-2E9C-101B-9397-08002B2CF9AE}" pid="3" name="_MarkAsFinal">
    <vt:bool>true</vt:bool>
  </property>
</Properties>
</file>