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66925"/>
  <xr:revisionPtr revIDLastSave="0" documentId="13_ncr:1_{279983F8-A84D-4578-B7AE-4276277D8687}" xr6:coauthVersionLast="47" xr6:coauthVersionMax="47" xr10:uidLastSave="{00000000-0000-0000-0000-000000000000}"/>
  <bookViews>
    <workbookView xWindow="-108" yWindow="-108" windowWidth="23256" windowHeight="14016" xr2:uid="{EB43931E-BDF7-4E00-8D31-BD18202A42F6}"/>
  </bookViews>
  <sheets>
    <sheet name="WILDWOOD Financials &amp; P&amp;L" sheetId="3" r:id="rId1"/>
    <sheet name="Sheet2"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3" i="3" l="1"/>
  <c r="E123" i="3"/>
  <c r="F123" i="3"/>
  <c r="G123" i="3"/>
  <c r="H123" i="3"/>
  <c r="I123" i="3"/>
  <c r="J123" i="3"/>
  <c r="K123" i="3"/>
  <c r="B123" i="3"/>
  <c r="C123" i="3"/>
  <c r="C81" i="3" l="1"/>
  <c r="C155" i="3" s="1"/>
  <c r="D81" i="3"/>
  <c r="D155" i="3" s="1"/>
  <c r="E81" i="3"/>
  <c r="E155" i="3" s="1"/>
  <c r="F81" i="3"/>
  <c r="F155" i="3" s="1"/>
  <c r="G81" i="3"/>
  <c r="G155" i="3" s="1"/>
  <c r="H81" i="3"/>
  <c r="H155" i="3" s="1"/>
  <c r="I81" i="3"/>
  <c r="I155" i="3" s="1"/>
  <c r="J81" i="3"/>
  <c r="J155" i="3" s="1"/>
  <c r="K81" i="3"/>
  <c r="K155" i="3" s="1"/>
  <c r="B81" i="3"/>
  <c r="B155" i="3" s="1"/>
  <c r="L78" i="3"/>
  <c r="L79" i="3"/>
  <c r="L77" i="3"/>
  <c r="L80" i="3"/>
  <c r="L72" i="3"/>
  <c r="L73" i="3"/>
  <c r="L71" i="3"/>
  <c r="C74" i="3"/>
  <c r="D74" i="3"/>
  <c r="E74" i="3"/>
  <c r="F74" i="3"/>
  <c r="G74" i="3"/>
  <c r="H74" i="3"/>
  <c r="I74" i="3"/>
  <c r="J74" i="3"/>
  <c r="K74" i="3"/>
  <c r="B74" i="3"/>
  <c r="C22" i="3"/>
  <c r="D22" i="3"/>
  <c r="E22" i="3"/>
  <c r="F22" i="3"/>
  <c r="G22" i="3"/>
  <c r="H22" i="3"/>
  <c r="I22" i="3"/>
  <c r="J22" i="3"/>
  <c r="K22" i="3"/>
  <c r="B22" i="3"/>
  <c r="C37" i="3"/>
  <c r="D37" i="3"/>
  <c r="E37" i="3"/>
  <c r="F37" i="3"/>
  <c r="G37" i="3"/>
  <c r="H37" i="3"/>
  <c r="I37" i="3"/>
  <c r="J37" i="3"/>
  <c r="K37" i="3"/>
  <c r="B37" i="3"/>
  <c r="K36" i="3"/>
  <c r="J36" i="3"/>
  <c r="I36" i="3"/>
  <c r="H36" i="3"/>
  <c r="G36" i="3"/>
  <c r="F36" i="3"/>
  <c r="E36" i="3"/>
  <c r="D36" i="3"/>
  <c r="C36" i="3"/>
  <c r="B36" i="3"/>
  <c r="C33" i="3"/>
  <c r="D33" i="3"/>
  <c r="E33" i="3"/>
  <c r="F33" i="3"/>
  <c r="G33" i="3"/>
  <c r="H33" i="3"/>
  <c r="I33" i="3"/>
  <c r="J33" i="3"/>
  <c r="K33" i="3"/>
  <c r="B33" i="3"/>
  <c r="D32" i="3"/>
  <c r="E32" i="3"/>
  <c r="F32" i="3"/>
  <c r="G32" i="3"/>
  <c r="H32" i="3"/>
  <c r="I32" i="3"/>
  <c r="J32" i="3"/>
  <c r="K32" i="3"/>
  <c r="C32" i="3"/>
  <c r="B32" i="3"/>
  <c r="L21" i="3"/>
  <c r="L20" i="3"/>
  <c r="C10" i="3"/>
  <c r="D10" i="3"/>
  <c r="E10" i="3"/>
  <c r="F10" i="3"/>
  <c r="G10" i="3"/>
  <c r="H10" i="3"/>
  <c r="I10" i="3"/>
  <c r="J10" i="3"/>
  <c r="K10" i="3"/>
  <c r="B10" i="3"/>
  <c r="L9" i="3"/>
  <c r="L8" i="3"/>
  <c r="L155" i="3" l="1"/>
  <c r="G83" i="3"/>
  <c r="G95" i="3" s="1"/>
  <c r="H83" i="3"/>
  <c r="H95" i="3" s="1"/>
  <c r="B83" i="3"/>
  <c r="B95" i="3" s="1"/>
  <c r="D83" i="3"/>
  <c r="D95" i="3" s="1"/>
  <c r="E83" i="3"/>
  <c r="E95" i="3" s="1"/>
  <c r="J83" i="3"/>
  <c r="J95" i="3" s="1"/>
  <c r="K83" i="3"/>
  <c r="K95" i="3" s="1"/>
  <c r="C83" i="3"/>
  <c r="C95" i="3" s="1"/>
  <c r="L81" i="3"/>
  <c r="I83" i="3"/>
  <c r="I95" i="3" s="1"/>
  <c r="F83" i="3"/>
  <c r="F95" i="3" s="1"/>
  <c r="L74" i="3"/>
  <c r="J34" i="3"/>
  <c r="C34" i="3"/>
  <c r="D34" i="3"/>
  <c r="I34" i="3"/>
  <c r="F34" i="3"/>
  <c r="G34" i="3"/>
  <c r="K34" i="3"/>
  <c r="L33" i="3"/>
  <c r="H34" i="3"/>
  <c r="B34" i="3"/>
  <c r="E34" i="3"/>
  <c r="L36" i="3"/>
  <c r="L32" i="3"/>
  <c r="L95" i="3" l="1"/>
  <c r="L83" i="3"/>
  <c r="L122" i="3" l="1"/>
  <c r="L121" i="3" l="1"/>
  <c r="L120" i="3"/>
  <c r="L119" i="3"/>
  <c r="L118" i="3"/>
  <c r="L117" i="3"/>
  <c r="L116" i="3"/>
  <c r="L115" i="3"/>
  <c r="L114" i="3"/>
  <c r="L94" i="3"/>
  <c r="K64" i="3"/>
  <c r="J64" i="3"/>
  <c r="I64" i="3"/>
  <c r="H64" i="3"/>
  <c r="G64" i="3"/>
  <c r="F64" i="3"/>
  <c r="E64" i="3"/>
  <c r="D64" i="3"/>
  <c r="C64" i="3"/>
  <c r="B64" i="3"/>
  <c r="L62" i="3"/>
  <c r="L61" i="3"/>
  <c r="L60" i="3"/>
  <c r="K58" i="3"/>
  <c r="K154" i="3" s="1"/>
  <c r="K156" i="3" s="1"/>
  <c r="J58" i="3"/>
  <c r="J154" i="3" s="1"/>
  <c r="J156" i="3" s="1"/>
  <c r="I58" i="3"/>
  <c r="I154" i="3" s="1"/>
  <c r="I156" i="3" s="1"/>
  <c r="H58" i="3"/>
  <c r="H154" i="3" s="1"/>
  <c r="H156" i="3" s="1"/>
  <c r="F58" i="3"/>
  <c r="F154" i="3" s="1"/>
  <c r="F156" i="3" s="1"/>
  <c r="E58" i="3"/>
  <c r="E154" i="3" s="1"/>
  <c r="E156" i="3" s="1"/>
  <c r="D58" i="3"/>
  <c r="C58" i="3"/>
  <c r="C154" i="3" s="1"/>
  <c r="C156" i="3" s="1"/>
  <c r="B58" i="3"/>
  <c r="B154" i="3" s="1"/>
  <c r="B156" i="3" s="1"/>
  <c r="G58" i="3"/>
  <c r="G154" i="3" s="1"/>
  <c r="G156" i="3" s="1"/>
  <c r="L45" i="3"/>
  <c r="K38" i="3"/>
  <c r="K40" i="3" s="1"/>
  <c r="K46" i="3" s="1"/>
  <c r="J38" i="3"/>
  <c r="J40" i="3" s="1"/>
  <c r="J46" i="3" s="1"/>
  <c r="I38" i="3"/>
  <c r="I40" i="3" s="1"/>
  <c r="I46" i="3" s="1"/>
  <c r="H38" i="3"/>
  <c r="H40" i="3" s="1"/>
  <c r="H46" i="3" s="1"/>
  <c r="G38" i="3"/>
  <c r="G40" i="3" s="1"/>
  <c r="G46" i="3" s="1"/>
  <c r="F38" i="3"/>
  <c r="F40" i="3" s="1"/>
  <c r="F46" i="3" s="1"/>
  <c r="E38" i="3"/>
  <c r="E40" i="3" s="1"/>
  <c r="E46" i="3" s="1"/>
  <c r="D38" i="3"/>
  <c r="D40" i="3" s="1"/>
  <c r="D46" i="3" s="1"/>
  <c r="C38" i="3"/>
  <c r="C40" i="3" s="1"/>
  <c r="C46" i="3" s="1"/>
  <c r="B38" i="3"/>
  <c r="B40" i="3" s="1"/>
  <c r="B46" i="3" s="1"/>
  <c r="L37" i="3"/>
  <c r="K26" i="3"/>
  <c r="K28" i="3" s="1"/>
  <c r="J26" i="3"/>
  <c r="J28" i="3" s="1"/>
  <c r="I26" i="3"/>
  <c r="I28" i="3" s="1"/>
  <c r="H26" i="3"/>
  <c r="H28" i="3" s="1"/>
  <c r="G26" i="3"/>
  <c r="G28" i="3" s="1"/>
  <c r="F26" i="3"/>
  <c r="F28" i="3" s="1"/>
  <c r="E26" i="3"/>
  <c r="E28" i="3" s="1"/>
  <c r="D26" i="3"/>
  <c r="D28" i="3" s="1"/>
  <c r="C26" i="3"/>
  <c r="C28" i="3" s="1"/>
  <c r="B26" i="3"/>
  <c r="B28" i="3" s="1"/>
  <c r="L25" i="3"/>
  <c r="L24" i="3"/>
  <c r="K14" i="3"/>
  <c r="J14" i="3"/>
  <c r="I14" i="3"/>
  <c r="H14" i="3"/>
  <c r="G14" i="3"/>
  <c r="F14" i="3"/>
  <c r="E14" i="3"/>
  <c r="D14" i="3"/>
  <c r="D16" i="3" s="1"/>
  <c r="C14" i="3"/>
  <c r="B14" i="3"/>
  <c r="L13" i="3"/>
  <c r="L12" i="3"/>
  <c r="K133" i="3"/>
  <c r="J133" i="3"/>
  <c r="I133" i="3"/>
  <c r="H133" i="3"/>
  <c r="G133" i="3"/>
  <c r="F133" i="3"/>
  <c r="E133" i="3"/>
  <c r="D133" i="3"/>
  <c r="C133" i="3"/>
  <c r="D66" i="3" l="1"/>
  <c r="D154" i="3"/>
  <c r="B66" i="3"/>
  <c r="B85" i="3" s="1"/>
  <c r="B86" i="3" s="1"/>
  <c r="G93" i="3"/>
  <c r="G96" i="3" s="1"/>
  <c r="G99" i="3" s="1"/>
  <c r="H93" i="3"/>
  <c r="H96" i="3" s="1"/>
  <c r="H99" i="3" s="1"/>
  <c r="E93" i="3"/>
  <c r="E96" i="3" s="1"/>
  <c r="E99" i="3" s="1"/>
  <c r="I93" i="3"/>
  <c r="I96" i="3" s="1"/>
  <c r="I99" i="3" s="1"/>
  <c r="F93" i="3"/>
  <c r="F96" i="3" s="1"/>
  <c r="F99" i="3" s="1"/>
  <c r="B93" i="3"/>
  <c r="B96" i="3" s="1"/>
  <c r="B99" i="3" s="1"/>
  <c r="J93" i="3"/>
  <c r="J96" i="3" s="1"/>
  <c r="J99" i="3" s="1"/>
  <c r="C93" i="3"/>
  <c r="C96" i="3" s="1"/>
  <c r="C99" i="3" s="1"/>
  <c r="K93" i="3"/>
  <c r="K96" i="3" s="1"/>
  <c r="K99" i="3" s="1"/>
  <c r="D93" i="3"/>
  <c r="D96" i="3" s="1"/>
  <c r="D99" i="3" s="1"/>
  <c r="C66" i="3"/>
  <c r="E66" i="3"/>
  <c r="H66" i="3"/>
  <c r="G66" i="3"/>
  <c r="I66" i="3"/>
  <c r="F66" i="3"/>
  <c r="J66" i="3"/>
  <c r="K66" i="3"/>
  <c r="C134" i="3"/>
  <c r="C136" i="3" s="1"/>
  <c r="C16" i="3"/>
  <c r="K134" i="3"/>
  <c r="K136" i="3" s="1"/>
  <c r="K16" i="3"/>
  <c r="I134" i="3"/>
  <c r="I136" i="3" s="1"/>
  <c r="I16" i="3"/>
  <c r="E134" i="3"/>
  <c r="E136" i="3" s="1"/>
  <c r="E16" i="3"/>
  <c r="J134" i="3"/>
  <c r="J136" i="3" s="1"/>
  <c r="J16" i="3"/>
  <c r="F134" i="3"/>
  <c r="F136" i="3" s="1"/>
  <c r="F16" i="3"/>
  <c r="G134" i="3"/>
  <c r="G136" i="3" s="1"/>
  <c r="G16" i="3"/>
  <c r="B134" i="3"/>
  <c r="B16" i="3"/>
  <c r="H134" i="3"/>
  <c r="H136" i="3" s="1"/>
  <c r="H16" i="3"/>
  <c r="L64" i="3"/>
  <c r="L113" i="3"/>
  <c r="L58" i="3"/>
  <c r="H141" i="3"/>
  <c r="H142" i="3" s="1"/>
  <c r="B133" i="3"/>
  <c r="E141" i="3"/>
  <c r="E142" i="3" s="1"/>
  <c r="B141" i="3"/>
  <c r="B142" i="3" s="1"/>
  <c r="J141" i="3"/>
  <c r="J142" i="3" s="1"/>
  <c r="D141" i="3"/>
  <c r="D142" i="3" s="1"/>
  <c r="L57" i="3"/>
  <c r="D144" i="3"/>
  <c r="C141" i="3"/>
  <c r="C142" i="3" s="1"/>
  <c r="K141" i="3"/>
  <c r="K142" i="3" s="1"/>
  <c r="G141" i="3"/>
  <c r="G142" i="3" s="1"/>
  <c r="E144" i="3"/>
  <c r="L38" i="3"/>
  <c r="H144" i="3"/>
  <c r="I144" i="3"/>
  <c r="L26" i="3"/>
  <c r="B144" i="3"/>
  <c r="B145" i="3" s="1"/>
  <c r="J144" i="3"/>
  <c r="L14" i="3"/>
  <c r="L134" i="3" s="1"/>
  <c r="C144" i="3"/>
  <c r="K144" i="3"/>
  <c r="L22" i="3"/>
  <c r="L34" i="3"/>
  <c r="F141" i="3"/>
  <c r="F142" i="3" s="1"/>
  <c r="D134" i="3"/>
  <c r="D136" i="3" s="1"/>
  <c r="L10" i="3"/>
  <c r="I141" i="3"/>
  <c r="I142" i="3" s="1"/>
  <c r="L154" i="3" l="1"/>
  <c r="L156" i="3" s="1"/>
  <c r="D156" i="3"/>
  <c r="C145" i="3"/>
  <c r="D145" i="3" s="1"/>
  <c r="E145" i="3" s="1"/>
  <c r="B147" i="3"/>
  <c r="L96" i="3"/>
  <c r="D147" i="3"/>
  <c r="D106" i="3" s="1"/>
  <c r="K85" i="3"/>
  <c r="K147" i="3"/>
  <c r="F85" i="3"/>
  <c r="F147" i="3"/>
  <c r="F106" i="3" s="1"/>
  <c r="E85" i="3"/>
  <c r="E147" i="3"/>
  <c r="E106" i="3" s="1"/>
  <c r="D85" i="3"/>
  <c r="J85" i="3"/>
  <c r="J147" i="3"/>
  <c r="I85" i="3"/>
  <c r="I147" i="3"/>
  <c r="G85" i="3"/>
  <c r="G147" i="3"/>
  <c r="G106" i="3" s="1"/>
  <c r="C85" i="3"/>
  <c r="C86" i="3" s="1"/>
  <c r="C147" i="3"/>
  <c r="C106" i="3" s="1"/>
  <c r="H85" i="3"/>
  <c r="H147" i="3"/>
  <c r="H106" i="3" s="1"/>
  <c r="L93" i="3"/>
  <c r="L66" i="3"/>
  <c r="B136" i="3"/>
  <c r="B137" i="3" s="1"/>
  <c r="C137" i="3" s="1"/>
  <c r="D137" i="3" s="1"/>
  <c r="E137" i="3" s="1"/>
  <c r="F137" i="3" s="1"/>
  <c r="G137" i="3" s="1"/>
  <c r="H137" i="3" s="1"/>
  <c r="I137" i="3" s="1"/>
  <c r="J137" i="3" s="1"/>
  <c r="K137" i="3" s="1"/>
  <c r="G144" i="3"/>
  <c r="F144" i="3"/>
  <c r="L40" i="3"/>
  <c r="L144" i="3" s="1"/>
  <c r="B48" i="3"/>
  <c r="L133" i="3"/>
  <c r="L141" i="3"/>
  <c r="L28" i="3"/>
  <c r="L16" i="3"/>
  <c r="D86" i="3" l="1"/>
  <c r="E86" i="3" s="1"/>
  <c r="F86" i="3" s="1"/>
  <c r="G86" i="3" s="1"/>
  <c r="H86" i="3" s="1"/>
  <c r="I86" i="3" s="1"/>
  <c r="J86" i="3" s="1"/>
  <c r="K86" i="3" s="1"/>
  <c r="F145" i="3"/>
  <c r="G145" i="3" s="1"/>
  <c r="H145" i="3" s="1"/>
  <c r="I145" i="3" s="1"/>
  <c r="J145" i="3" s="1"/>
  <c r="K145" i="3" s="1"/>
  <c r="C149" i="3"/>
  <c r="B149" i="3"/>
  <c r="B151" i="3" s="1"/>
  <c r="B106" i="3"/>
  <c r="B125" i="3" s="1"/>
  <c r="B126" i="3" s="1"/>
  <c r="J149" i="3"/>
  <c r="J106" i="3"/>
  <c r="K149" i="3"/>
  <c r="K106" i="3"/>
  <c r="I149" i="3"/>
  <c r="I106" i="3"/>
  <c r="F149" i="3"/>
  <c r="L85" i="3"/>
  <c r="E149" i="3"/>
  <c r="D149" i="3"/>
  <c r="G149" i="3"/>
  <c r="L147" i="3"/>
  <c r="L149" i="3" s="1"/>
  <c r="H149" i="3"/>
  <c r="J109" i="3"/>
  <c r="H109" i="3"/>
  <c r="F109" i="3"/>
  <c r="G109" i="3"/>
  <c r="I109" i="3"/>
  <c r="E109" i="3"/>
  <c r="C48" i="3"/>
  <c r="D48" i="3" s="1"/>
  <c r="E48" i="3" s="1"/>
  <c r="F48" i="3" s="1"/>
  <c r="G48" i="3" s="1"/>
  <c r="H48" i="3" s="1"/>
  <c r="I48" i="3" s="1"/>
  <c r="J48" i="3" s="1"/>
  <c r="K48" i="3" s="1"/>
  <c r="L46" i="3"/>
  <c r="L142" i="3"/>
  <c r="L136" i="3"/>
  <c r="C151" i="3" l="1"/>
  <c r="D151" i="3" s="1"/>
  <c r="E151" i="3" s="1"/>
  <c r="F151" i="3" s="1"/>
  <c r="G151" i="3" s="1"/>
  <c r="H151" i="3" s="1"/>
  <c r="I151" i="3" s="1"/>
  <c r="J151" i="3" s="1"/>
  <c r="K151" i="3" s="1"/>
  <c r="L106" i="3"/>
  <c r="C109" i="3"/>
  <c r="L99" i="3"/>
  <c r="B100" i="3"/>
  <c r="C98" i="3" s="1"/>
  <c r="C100" i="3" s="1"/>
  <c r="D98" i="3" s="1"/>
  <c r="D100" i="3" s="1"/>
  <c r="E98" i="3" s="1"/>
  <c r="E100" i="3" s="1"/>
  <c r="F98" i="3" s="1"/>
  <c r="F100" i="3" s="1"/>
  <c r="G98" i="3" s="1"/>
  <c r="G100" i="3" s="1"/>
  <c r="H98" i="3" s="1"/>
  <c r="H100" i="3" s="1"/>
  <c r="I98" i="3" s="1"/>
  <c r="I100" i="3" s="1"/>
  <c r="J98" i="3" s="1"/>
  <c r="J100" i="3" s="1"/>
  <c r="K98" i="3" s="1"/>
  <c r="K100" i="3" s="1"/>
  <c r="D109" i="3"/>
  <c r="K109" i="3"/>
  <c r="L109" i="3" l="1"/>
  <c r="C125" i="3" l="1"/>
  <c r="C126" i="3" s="1"/>
  <c r="L123" i="3"/>
  <c r="D126" i="3" l="1"/>
  <c r="E126" i="3" s="1"/>
  <c r="F126" i="3" s="1"/>
  <c r="G126" i="3" s="1"/>
  <c r="H126" i="3" s="1"/>
  <c r="I126" i="3" s="1"/>
  <c r="J126" i="3" s="1"/>
  <c r="K126" i="3" s="1"/>
  <c r="L1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3" authorId="0" shapeId="0" xr:uid="{404CAED5-8F11-4492-A580-6603705562A0}">
      <text>
        <r>
          <rPr>
            <b/>
            <sz val="9"/>
            <color indexed="81"/>
            <rFont val="Tahoma"/>
            <family val="2"/>
          </rPr>
          <t>Author:</t>
        </r>
        <r>
          <rPr>
            <sz val="9"/>
            <color indexed="81"/>
            <rFont val="Tahoma"/>
            <family val="2"/>
          </rPr>
          <t xml:space="preserve">
Row 99 updated by AR 171122</t>
        </r>
      </text>
    </comment>
    <comment ref="A155" authorId="0" shapeId="0" xr:uid="{6C62BA49-AC05-46F9-BB63-1766C009E770}">
      <text>
        <r>
          <rPr>
            <b/>
            <sz val="9"/>
            <color indexed="81"/>
            <rFont val="Tahoma"/>
            <family val="2"/>
          </rPr>
          <t>Author:</t>
        </r>
        <r>
          <rPr>
            <sz val="9"/>
            <color indexed="81"/>
            <rFont val="Tahoma"/>
            <family val="2"/>
          </rPr>
          <t xml:space="preserve">
included within Overheads</t>
        </r>
      </text>
    </comment>
  </commentList>
</comments>
</file>

<file path=xl/sharedStrings.xml><?xml version="1.0" encoding="utf-8"?>
<sst xmlns="http://schemas.openxmlformats.org/spreadsheetml/2006/main" count="398" uniqueCount="247">
  <si>
    <t>Years 1</t>
  </si>
  <si>
    <t>Year 2</t>
  </si>
  <si>
    <t>Year 3</t>
  </si>
  <si>
    <t>Year 4</t>
  </si>
  <si>
    <t>Year 5</t>
  </si>
  <si>
    <t>Year 6</t>
  </si>
  <si>
    <t>Year 7</t>
  </si>
  <si>
    <t>Year 8</t>
  </si>
  <si>
    <t>Year 9</t>
  </si>
  <si>
    <t>Year 10</t>
  </si>
  <si>
    <t>10 year total</t>
  </si>
  <si>
    <t>WSWG CHARITABLE ACTIVITIES &amp; SERVICES</t>
  </si>
  <si>
    <t>Budget Level 1</t>
  </si>
  <si>
    <t>Allocated Staff costs</t>
  </si>
  <si>
    <t>Community Benefit TW</t>
  </si>
  <si>
    <t>Community Benefit FMW</t>
  </si>
  <si>
    <t>Community Green Enterprise TW</t>
  </si>
  <si>
    <t>Community Green Enterprise FMW</t>
  </si>
  <si>
    <t>Forestry, Ecology and Forestry Enterprise TW</t>
  </si>
  <si>
    <t>Forestry, Ecology and Forestry Enterprise FMW</t>
  </si>
  <si>
    <t>Operations (including Team share of field staff above)</t>
  </si>
  <si>
    <t>Year Round Activities Programmes TW &amp; FMW - operational at scale up to or beyond:</t>
  </si>
  <si>
    <t>Welcome, Access and Accessibility Infrastructure Improvements: TW &amp; FMW</t>
  </si>
  <si>
    <t>Flagship Project - Five Mile Wood Woodland Observatory Project</t>
  </si>
  <si>
    <t>Flagship Project - Taymount Hub Construction</t>
  </si>
  <si>
    <t>Habitat restoration: species and habitat improvements; surveying and equipment, reintroductions etc</t>
  </si>
  <si>
    <t>Operations net of staff costs</t>
  </si>
  <si>
    <t>Budget Level 2</t>
  </si>
  <si>
    <t xml:space="preserve">Allocated Staff costs        </t>
  </si>
  <si>
    <t>Year Round Activities Programmes</t>
  </si>
  <si>
    <t xml:space="preserve">Welcome, Access and Accessibility Infrastructure Improvements </t>
  </si>
  <si>
    <t>Operations - net of staff costs - corrected omission of this row 161122</t>
  </si>
  <si>
    <t>Budget Level 3</t>
  </si>
  <si>
    <t>Flagship Project - Taymount Hub Construction &amp; Endowment</t>
  </si>
  <si>
    <t>WSWG ENTERPRISES &amp; TRADING ACTIVITIES</t>
  </si>
  <si>
    <t>Logger's Shieling</t>
  </si>
  <si>
    <t>Artists' Bothy</t>
  </si>
  <si>
    <t>Woodland enterprises - Living Forest TW</t>
  </si>
  <si>
    <t>Woodland enterprises Timber TW</t>
  </si>
  <si>
    <t>Woodland enterprises - Living Forest FMW</t>
  </si>
  <si>
    <t>Woodland enterprises - Timber FMW</t>
  </si>
  <si>
    <t>Camp 53 Café</t>
  </si>
  <si>
    <t>Camp 53 Shop</t>
  </si>
  <si>
    <t>Camp 53 Exhibition Space</t>
  </si>
  <si>
    <t>Camp 53 Meeting Room</t>
  </si>
  <si>
    <t>Sub total Community enterprises BL2</t>
  </si>
  <si>
    <t>Craft Hamlet</t>
  </si>
  <si>
    <t>INCOME</t>
  </si>
  <si>
    <t>Sub total Community enterprises BL1</t>
  </si>
  <si>
    <t>Sub total forest enterprises BL1</t>
  </si>
  <si>
    <t>Sub total community enterprises BL3</t>
  </si>
  <si>
    <t xml:space="preserve">Income running totals BL1 + BL2 + BL3 </t>
  </si>
  <si>
    <t>Sub total community ents BL1</t>
  </si>
  <si>
    <t>Sub total community enterprises BL2</t>
  </si>
  <si>
    <t>Variable costs running totals BL1 + BL2 + BL3</t>
  </si>
  <si>
    <t>Gross Margins:</t>
  </si>
  <si>
    <t xml:space="preserve">FORECAST EXPENDITURE FOR </t>
  </si>
  <si>
    <t>SUMMARY TABLE</t>
  </si>
  <si>
    <t xml:space="preserve">INCOME </t>
  </si>
  <si>
    <t>BUDGET LEVEL 1</t>
  </si>
  <si>
    <t>Community Enterprises</t>
  </si>
  <si>
    <t>BUDGET LEVEL 2</t>
  </si>
  <si>
    <t>Woodland Enterprises</t>
  </si>
  <si>
    <t>BUDGET LEVEL 3</t>
  </si>
  <si>
    <t>Sub-total Trading Income</t>
  </si>
  <si>
    <t>EXPENDITURE</t>
  </si>
  <si>
    <t xml:space="preserve">VARIABLE COSTS </t>
  </si>
  <si>
    <t>Sub-total VARIABLE COSTS</t>
  </si>
  <si>
    <t>CHECK TOTAL</t>
  </si>
  <si>
    <t>GROSS MARGINS</t>
  </si>
  <si>
    <t>OF WHICH:</t>
  </si>
  <si>
    <t>STAFF COSTS</t>
  </si>
  <si>
    <t>CAPITAL COSTS</t>
  </si>
  <si>
    <t>Gross margins annual totals for WSWG Enterprises and Trading Activities BL1 + BL2 + BL3</t>
  </si>
  <si>
    <t>Year 1</t>
  </si>
  <si>
    <t>ENTERPRISE AND TRADING VARIABLE COSTS</t>
  </si>
  <si>
    <t>Cumultative Net Annual Trading Surplus / Loss</t>
  </si>
  <si>
    <t xml:space="preserve">WSWG Enterprises and Trading Activities </t>
  </si>
  <si>
    <t>FIXED COSTS:</t>
  </si>
  <si>
    <t xml:space="preserve"> Hub and Enterprise Manager - staff costs budgeted in Operations with view to self-funding from Year 8 </t>
  </si>
  <si>
    <t>Hub Staff costs (ie counter and waiting staff)</t>
  </si>
  <si>
    <t xml:space="preserve">CONTINGENCY (%) </t>
  </si>
  <si>
    <t>Annual Expenditure Budget + contingency</t>
  </si>
  <si>
    <t>ANNUAL  SURPLUS FROM TRADING ACTIVITIES</t>
  </si>
  <si>
    <t>SURPLUS AVAILABLE FOR Charitable Activities=</t>
  </si>
  <si>
    <t>Opening Balance</t>
  </si>
  <si>
    <t>Closing Balance</t>
  </si>
  <si>
    <t>A] Funding from trading activities:</t>
  </si>
  <si>
    <t>Scottish Land Fund</t>
  </si>
  <si>
    <t>IIC Fund</t>
  </si>
  <si>
    <t>Total</t>
  </si>
  <si>
    <t>Crowd Funding</t>
  </si>
  <si>
    <t>Loans etc</t>
  </si>
  <si>
    <t>Charitable Funding</t>
  </si>
  <si>
    <t>Lottery</t>
  </si>
  <si>
    <t>Corporate</t>
  </si>
  <si>
    <t>ALLOCATED TO CAPITAL RESERVE</t>
  </si>
  <si>
    <t>Scottish Forestry Grants</t>
  </si>
  <si>
    <t>WSWG Enterprises Capital Investment</t>
  </si>
  <si>
    <t>Public:</t>
  </si>
  <si>
    <t>Benefactors</t>
  </si>
  <si>
    <t>Other Public Grants</t>
  </si>
  <si>
    <t xml:space="preserve">Other </t>
  </si>
  <si>
    <t>Surplus from BL1 activities</t>
  </si>
  <si>
    <t>Sub-total allocated Staff Costs BL1</t>
  </si>
  <si>
    <t>Sub-total allocated Staff Costs BL2</t>
  </si>
  <si>
    <t>SURPLUS FROM BL2 ENTERPRISES</t>
  </si>
  <si>
    <t>Fundraising Plan:</t>
  </si>
  <si>
    <t>Other</t>
  </si>
  <si>
    <r>
      <t xml:space="preserve">Scottish Forestry Grants </t>
    </r>
    <r>
      <rPr>
        <i/>
        <sz val="10"/>
        <color theme="1"/>
        <rFont val="Calibri"/>
        <family val="2"/>
        <scheme val="minor"/>
      </rPr>
      <t>(£2,870 included within WSWG Enterprises)</t>
    </r>
  </si>
  <si>
    <t xml:space="preserve">STAFF TIME ALLOCATION: COMMUNITY  ENTERPRISE PROGRAMME TW </t>
  </si>
  <si>
    <t>Net Annual Trading Surplus / Loss BL1+BL2+BL3</t>
  </si>
  <si>
    <t>Summary Note:</t>
  </si>
  <si>
    <t>Net surplus BL1 after capital</t>
  </si>
  <si>
    <t>Net surplus BL2 after capital and hub staff</t>
  </si>
  <si>
    <t>Combined Net Annual Trading Surplus/Loss</t>
  </si>
  <si>
    <t>Net surplus BL3 N/A</t>
  </si>
  <si>
    <t>NB: Some but not all of the Trading Surplus from the WSWG Enterprise and Trading activities will be used to support the WSWG Charitable Activities and Services as is outlined in the tables below which start with the costs for these activities and services defined according to Budget Level priority.</t>
  </si>
  <si>
    <t>Total Annual Expenditure WSWG Charitable Activities and Services Budget Levels 1 to 3</t>
  </si>
  <si>
    <t>PROPOSED ALLOCATION TO CAPITAL RESERVE</t>
  </si>
  <si>
    <t>WSWG CHARITABLE ACTIVITIES &amp; SERVICES (CAS)</t>
  </si>
  <si>
    <t>AMOUNT LEFT TO ALLOCATE TO BL1 CAS</t>
  </si>
  <si>
    <t>Sub-total Other CAS Costs BL1</t>
  </si>
  <si>
    <t>Sub-total Other CAS Costs BL2</t>
  </si>
  <si>
    <t>Sub-total CAS costs - Budget Level 1 -including Staff costs</t>
  </si>
  <si>
    <t>Operations (including Team Share of field staff above)</t>
  </si>
  <si>
    <t>Sub-total CAS costs - Budget Level 2 -including Staff costs</t>
  </si>
  <si>
    <t>Sub-total CAS costs - Budget Level 3 -including Staff costs</t>
  </si>
  <si>
    <t>Annual Expenditure Budget + contingency CAS</t>
  </si>
  <si>
    <t>AMOUNT LEFT TO ALLOCATE TO CAS BL2</t>
  </si>
  <si>
    <t>FUNDING CAS BL2</t>
  </si>
  <si>
    <t>FUNDING CAS BL1</t>
  </si>
  <si>
    <t>CAS BUDGET LEVEL 1 P&amp;L</t>
  </si>
  <si>
    <t>CAS BUDGET LEVEL 2 P&amp;L</t>
  </si>
  <si>
    <t>SURPLUS FUNDING &gt;BL1 target fundraising met</t>
  </si>
  <si>
    <t>TOTAL  FUNDING REQUIRED FOR WSWG  CHARITABLE ACTIVITIES AND SERVICES BL1.</t>
  </si>
  <si>
    <t>TOTAL  FUNDING REQUIRED FOR WSWG  CHARITABLE ACTIVITIES AND SERVICES BL2</t>
  </si>
  <si>
    <t xml:space="preserve">Annual surplus from fundraising activity BL1 </t>
  </si>
  <si>
    <t>Annual surplus from fundraising activity BL2</t>
  </si>
  <si>
    <t>TOTAL CHARITABLE ACTIVITIES AND SERVICES COSTS</t>
  </si>
  <si>
    <t>Loggers's Shieling and Artists' Bothy</t>
  </si>
  <si>
    <t>BUDGET LEVEL 1:</t>
  </si>
  <si>
    <t>Taymount Hub Camp 53 Enterprises</t>
  </si>
  <si>
    <t>Temporary staff base (portacabins and office set-up)</t>
  </si>
  <si>
    <t>Taymount Hub building</t>
  </si>
  <si>
    <t>Craft hamlet</t>
  </si>
  <si>
    <t>NET ANNUAL TRADING SURPLUS / LOSS BL1+BL2+BL3 (before external fundraising)</t>
  </si>
  <si>
    <t xml:space="preserve">                                                               Life-Long Learning Manager</t>
  </si>
  <si>
    <t>Flagship Project - Taymount Hub Construction &amp; Endow't (utilities connections included in Operations)</t>
  </si>
  <si>
    <t>Support from WSWG Enterprises trading activities</t>
  </si>
  <si>
    <t>Scottish Forestry Grants (£2,870 included within WSWG Enterprises)</t>
  </si>
  <si>
    <t>Field Staff costs (100%)</t>
  </si>
  <si>
    <t>Pop-up YRA Income Streams via CWGs</t>
  </si>
  <si>
    <t>Tree Tents - Phase 1 (Local Business Investor)</t>
  </si>
  <si>
    <t>Pop-up YRA Income Streams via CWGs (GM)</t>
  </si>
  <si>
    <t xml:space="preserve">Income running totals  </t>
  </si>
  <si>
    <t>Sub total Community enterprises</t>
  </si>
  <si>
    <t>Variable costs running totals</t>
  </si>
  <si>
    <t>Sub total community ents</t>
  </si>
  <si>
    <t>Gross margins annual totals for WSWG Enterprises and Trading Activities</t>
  </si>
  <si>
    <t xml:space="preserve">Net Annual Trading Surplus / Loss </t>
  </si>
  <si>
    <t>Habitat enrichment, creation and features</t>
  </si>
  <si>
    <t>Sub-total other CAS Expenditure</t>
  </si>
  <si>
    <t>Sub-total CAS allocated Staff Costs</t>
  </si>
  <si>
    <t>Total Annual Expenditure WSWG Charitable Activities and Services</t>
  </si>
  <si>
    <t>CAS P&amp;L</t>
  </si>
  <si>
    <t>FUNDING CAS</t>
  </si>
  <si>
    <t>Support staff</t>
  </si>
  <si>
    <t>Revenue Fixed costs</t>
  </si>
  <si>
    <t>Transport</t>
  </si>
  <si>
    <t>Staff base and admin</t>
  </si>
  <si>
    <t>Sub total</t>
  </si>
  <si>
    <t>Premises</t>
  </si>
  <si>
    <t>Office equipment</t>
  </si>
  <si>
    <t>Site equipment</t>
  </si>
  <si>
    <t>Staff transport (vehicles)</t>
  </si>
  <si>
    <t>WSWG OVERHEADS</t>
  </si>
  <si>
    <t>FORECAST EXPENDITURE ON OVERHEADS</t>
  </si>
  <si>
    <t>ALLOCATION TO OVERHEADS</t>
  </si>
  <si>
    <t>Annual surplus from fundraising activity</t>
  </si>
  <si>
    <t>Sub total Woodland enterprises</t>
  </si>
  <si>
    <t>Sub total woodland enterprises</t>
  </si>
  <si>
    <t>Sub total woodland enterprises BL1</t>
  </si>
  <si>
    <t>External funding sourcing required for Wildwood Project:</t>
  </si>
  <si>
    <t>Support potentially available from WSWG Enterprises trading activities</t>
  </si>
  <si>
    <t xml:space="preserve">NB: The Trading Surplus from the WSWG Enterprise and Trading activities will be used to support the WSWG Charitable Activities and Services, Reserve and Overheads as is outlined in the tables below. </t>
  </si>
  <si>
    <t>Annual Operating surplus/deficit &gt; CAS</t>
  </si>
  <si>
    <t>Fundraising Plan for Wildwood Project - TW baseline programme only:</t>
  </si>
  <si>
    <t>2 YEAR START-UP FUNDING</t>
  </si>
  <si>
    <t xml:space="preserve">WILDWOOD BUSINESS PLAN:                                                               FINANCIAL PROJECTIONS to 10 YEARS </t>
  </si>
  <si>
    <t>FORESTRY, ECOLOGY &amp; SITE MANAGER/ WOODLAND ENTERPRISE (Project co-ordinator)</t>
  </si>
  <si>
    <t>Welcome, Access &amp;  Accessibility Improvements</t>
  </si>
  <si>
    <t>Total Annual  Overheads including capital</t>
  </si>
  <si>
    <t>Allowance for creation of reserve contingency fund</t>
  </si>
  <si>
    <r>
      <rPr>
        <i/>
        <sz val="12"/>
        <color theme="1"/>
        <rFont val="Calibri"/>
        <family val="2"/>
        <scheme val="minor"/>
      </rPr>
      <t>RESERVE CONTINGENCY</t>
    </r>
    <r>
      <rPr>
        <i/>
        <sz val="14"/>
        <color theme="1"/>
        <rFont val="Calibri"/>
        <family val="2"/>
        <scheme val="minor"/>
      </rPr>
      <t xml:space="preserve"> (%)  set below</t>
    </r>
  </si>
  <si>
    <t>Total Annual Expenditure Budget + contingency</t>
  </si>
  <si>
    <t>TOTAL  FUNDING REQUIRED FOR WSWG  CHARITABLE ACTIVITIES AND SERVICES WITH THIS LEVEL OF CONTINGENCY</t>
  </si>
  <si>
    <t xml:space="preserve">Sub total community enterprises </t>
  </si>
  <si>
    <t>Less</t>
  </si>
  <si>
    <t>Equals</t>
  </si>
  <si>
    <r>
      <t xml:space="preserve">NET </t>
    </r>
    <r>
      <rPr>
        <b/>
        <u/>
        <sz val="14"/>
        <color theme="1"/>
        <rFont val="Calibri"/>
        <family val="2"/>
        <scheme val="minor"/>
      </rPr>
      <t>ANNUAL</t>
    </r>
    <r>
      <rPr>
        <b/>
        <sz val="14"/>
        <color theme="1"/>
        <rFont val="Calibri"/>
        <family val="2"/>
        <scheme val="minor"/>
      </rPr>
      <t xml:space="preserve"> TRADING SURPLUS / DEFICIT           (</t>
    </r>
    <r>
      <rPr>
        <b/>
        <u/>
        <sz val="14"/>
        <color theme="1"/>
        <rFont val="Calibri"/>
        <family val="2"/>
        <scheme val="minor"/>
      </rPr>
      <t xml:space="preserve">before </t>
    </r>
    <r>
      <rPr>
        <b/>
        <sz val="14"/>
        <color theme="1"/>
        <rFont val="Calibri"/>
        <family val="2"/>
        <scheme val="minor"/>
      </rPr>
      <t>external fundraising)</t>
    </r>
  </si>
  <si>
    <r>
      <rPr>
        <b/>
        <u/>
        <sz val="14"/>
        <color theme="1"/>
        <rFont val="Calibri"/>
        <family val="2"/>
        <scheme val="minor"/>
      </rPr>
      <t>ANNUAL</t>
    </r>
    <r>
      <rPr>
        <b/>
        <sz val="14"/>
        <color theme="1"/>
        <rFont val="Calibri"/>
        <family val="2"/>
        <scheme val="minor"/>
      </rPr>
      <t xml:space="preserve"> GROSS MARGINS</t>
    </r>
  </si>
  <si>
    <t>Temporary staff base and office set-up</t>
  </si>
  <si>
    <t>Cumultative Trading Income</t>
  </si>
  <si>
    <t>WSWG Enterprises Variable Costs</t>
  </si>
  <si>
    <t>Cumultative Gross Margin</t>
  </si>
  <si>
    <t xml:space="preserve">TOTAL ANNUAL CHARITABLE ACTIVITIES AND SERVICES COSTS and OVERHEADS (plus ANY RESERVE) </t>
  </si>
  <si>
    <t>Cumultative Trading Surplus before external funding</t>
  </si>
  <si>
    <t>Staff Costs (3 part time posts)</t>
  </si>
  <si>
    <t>Totalling</t>
  </si>
  <si>
    <t>Cumultative Operating surplus/deficit&gt;CAS</t>
  </si>
  <si>
    <t>Capital expenditure allowed for:</t>
  </si>
  <si>
    <t>ANNUAL  SURPLUS/DEFICIT FROM TRADING ACTIVITY</t>
  </si>
  <si>
    <r>
      <t>IN-HOUSE SURPLUS/DEFICIT</t>
    </r>
    <r>
      <rPr>
        <sz val="14"/>
        <color rgb="FFFF0000"/>
        <rFont val="Calibri"/>
        <family val="2"/>
        <scheme val="minor"/>
      </rPr>
      <t xml:space="preserve"> </t>
    </r>
    <r>
      <rPr>
        <sz val="14"/>
        <color theme="1"/>
        <rFont val="Calibri"/>
        <family val="2"/>
        <scheme val="minor"/>
      </rPr>
      <t>TO ALLOCATE TO CAS Programme</t>
    </r>
  </si>
  <si>
    <r>
      <t>IN-HOUSE SURPLUS/DEFICIT</t>
    </r>
    <r>
      <rPr>
        <sz val="14"/>
        <color rgb="FFFF0000"/>
        <rFont val="Calibri"/>
        <family val="2"/>
        <scheme val="minor"/>
      </rPr>
      <t xml:space="preserve"> </t>
    </r>
    <r>
      <rPr>
        <sz val="14"/>
        <color theme="1"/>
        <rFont val="Calibri"/>
        <family val="2"/>
        <scheme val="minor"/>
      </rPr>
      <t>AVAILABLE FOR Charitable Activities</t>
    </r>
  </si>
  <si>
    <t>Note:   OF WHICH:</t>
  </si>
  <si>
    <t>Cumultative</t>
  </si>
  <si>
    <t>Assumptions and notes</t>
  </si>
  <si>
    <r>
      <t>1.</t>
    </r>
    <r>
      <rPr>
        <sz val="7"/>
        <color theme="1"/>
        <rFont val="Times New Roman"/>
        <family val="1"/>
      </rPr>
      <t xml:space="preserve">      </t>
    </r>
    <r>
      <rPr>
        <sz val="12"/>
        <color theme="1"/>
        <rFont val="Calibri"/>
        <family val="2"/>
        <scheme val="minor"/>
      </rPr>
      <t>The FINANCIAL FORECASTS presented with the CATS re-submission cover the first ten years of WSWG ownership of the woods. Forecasts for years 11 to 25 will be presented if required but are currently based on simple extrapolation and are therefore of limited value. 25-year financial projections for timber sales are included in the Business Plan document.</t>
    </r>
  </si>
  <si>
    <r>
      <t>2.</t>
    </r>
    <r>
      <rPr>
        <sz val="7"/>
        <color theme="1"/>
        <rFont val="Times New Roman"/>
        <family val="1"/>
      </rPr>
      <t xml:space="preserve">      </t>
    </r>
    <r>
      <rPr>
        <sz val="12"/>
        <color theme="1"/>
        <rFont val="Calibri"/>
        <family val="2"/>
        <scheme val="minor"/>
      </rPr>
      <t>It is assumed that all costs of acquisition will have been met at the commencement of the forecasts presented with the re-submission.</t>
    </r>
  </si>
  <si>
    <r>
      <t>3.</t>
    </r>
    <r>
      <rPr>
        <sz val="7"/>
        <color theme="1"/>
        <rFont val="Times New Roman"/>
        <family val="1"/>
      </rPr>
      <t xml:space="preserve">      </t>
    </r>
    <r>
      <rPr>
        <sz val="12"/>
        <color theme="1"/>
        <rFont val="Calibri"/>
        <family val="2"/>
        <scheme val="minor"/>
      </rPr>
      <t>The forecasts for years 1 to 10 thus exclude costs of acquisition which will be presented separately.</t>
    </r>
  </si>
  <si>
    <r>
      <t>4.</t>
    </r>
    <r>
      <rPr>
        <sz val="7"/>
        <color theme="1"/>
        <rFont val="Times New Roman"/>
        <family val="1"/>
      </rPr>
      <t xml:space="preserve">      </t>
    </r>
    <r>
      <rPr>
        <sz val="12"/>
        <color theme="1"/>
        <rFont val="Calibri"/>
        <family val="2"/>
        <scheme val="minor"/>
      </rPr>
      <t>The forecasts presented are in the form of a P&amp;L statement, not a Cash Flow statement since the information currently available which would allow a meaningful detailed Cash Flow statement covering both pre acquisition and immediate post-acquisition is not yet available.</t>
    </r>
  </si>
  <si>
    <r>
      <t>5.</t>
    </r>
    <r>
      <rPr>
        <sz val="7"/>
        <color theme="1"/>
        <rFont val="Times New Roman"/>
        <family val="1"/>
      </rPr>
      <t xml:space="preserve">      </t>
    </r>
    <r>
      <rPr>
        <sz val="12"/>
        <color theme="1"/>
        <rFont val="Calibri"/>
        <family val="2"/>
        <scheme val="minor"/>
      </rPr>
      <t>The 10 year post acquisition annual forecasts presented, however, do include information which is relevant to the establishment of the financial viability of the WSWG submission to purchase of Taymount Wood. Viz</t>
    </r>
  </si>
  <si>
    <r>
      <t>a.</t>
    </r>
    <r>
      <rPr>
        <sz val="7"/>
        <color theme="1"/>
        <rFont val="Times New Roman"/>
        <family val="1"/>
      </rPr>
      <t xml:space="preserve">      </t>
    </r>
    <r>
      <rPr>
        <sz val="12"/>
        <color theme="1"/>
        <rFont val="Calibri"/>
        <family val="2"/>
        <scheme val="minor"/>
      </rPr>
      <t xml:space="preserve">It is assumed that the income from timber felled in Year 1/2 will be available for Year 2 or 3 and that any project expenditure in Year 1 and 2 will require external funding at least until the timber funds are available. </t>
    </r>
  </si>
  <si>
    <r>
      <t>b.</t>
    </r>
    <r>
      <rPr>
        <sz val="7"/>
        <color theme="1"/>
        <rFont val="Times New Roman"/>
        <family val="1"/>
      </rPr>
      <t xml:space="preserve">      </t>
    </r>
    <r>
      <rPr>
        <sz val="12"/>
        <color theme="1"/>
        <rFont val="Calibri"/>
        <family val="2"/>
        <scheme val="minor"/>
      </rPr>
      <t xml:space="preserve">Because of the intended pattern of timber felling to achieve the intended regeneration objectives, small trading deficits occur in Years 4 and 5. However, as the cumulative trading surplus line clearly shows, these years are adequately funded. </t>
    </r>
  </si>
  <si>
    <r>
      <t>6.</t>
    </r>
    <r>
      <rPr>
        <sz val="7"/>
        <color theme="1"/>
        <rFont val="Times New Roman"/>
        <family val="1"/>
      </rPr>
      <t xml:space="preserve">      </t>
    </r>
    <r>
      <rPr>
        <sz val="12"/>
        <color theme="1"/>
        <rFont val="Calibri"/>
        <family val="2"/>
        <scheme val="minor"/>
      </rPr>
      <t>WSWG is currently taking professional accounting advice which will allow us to prepare a Cash Flow and Profit and Loss and Balance Sheet forecast once the WSWG submission is approved and more accurate estimates of the financial figures and timings can be made available.</t>
    </r>
  </si>
  <si>
    <r>
      <t>7.</t>
    </r>
    <r>
      <rPr>
        <sz val="7"/>
        <color theme="1"/>
        <rFont val="Times New Roman"/>
        <family val="1"/>
      </rPr>
      <t xml:space="preserve">      </t>
    </r>
    <r>
      <rPr>
        <sz val="12"/>
        <color theme="1"/>
        <rFont val="Calibri"/>
        <family val="2"/>
        <scheme val="minor"/>
      </rPr>
      <t>As regards Assumptions the following are relevant</t>
    </r>
  </si>
  <si>
    <r>
      <t>a.</t>
    </r>
    <r>
      <rPr>
        <sz val="7"/>
        <color theme="1"/>
        <rFont val="Times New Roman"/>
        <family val="1"/>
      </rPr>
      <t xml:space="preserve">      </t>
    </r>
    <r>
      <rPr>
        <sz val="12"/>
        <color theme="1"/>
        <rFont val="Calibri"/>
        <family val="2"/>
        <scheme val="minor"/>
      </rPr>
      <t>Prior to Acquisition</t>
    </r>
  </si>
  <si>
    <r>
      <t xml:space="preserve">                                                              </t>
    </r>
    <r>
      <rPr>
        <sz val="12"/>
        <color theme="1"/>
        <rFont val="Calibri"/>
        <family val="2"/>
        <scheme val="minor"/>
      </rPr>
      <t>i.</t>
    </r>
    <r>
      <rPr>
        <sz val="7"/>
        <color theme="1"/>
        <rFont val="Times New Roman"/>
        <family val="1"/>
      </rPr>
      <t xml:space="preserve">      </t>
    </r>
    <r>
      <rPr>
        <sz val="12"/>
        <color theme="1"/>
        <rFont val="Calibri"/>
        <family val="2"/>
        <scheme val="minor"/>
      </rPr>
      <t>That a further valuation of Taymount Wood is required but may be delayed until a clear offer date is foreseeable.</t>
    </r>
  </si>
  <si>
    <r>
      <t>b.</t>
    </r>
    <r>
      <rPr>
        <sz val="7"/>
        <color theme="1"/>
        <rFont val="Times New Roman"/>
        <family val="1"/>
      </rPr>
      <t xml:space="preserve">      </t>
    </r>
    <r>
      <rPr>
        <sz val="12"/>
        <color theme="1"/>
        <rFont val="Calibri"/>
        <family val="2"/>
        <scheme val="minor"/>
      </rPr>
      <t>Post Acquisition</t>
    </r>
  </si>
  <si>
    <r>
      <t xml:space="preserve">                                                              </t>
    </r>
    <r>
      <rPr>
        <sz val="12"/>
        <color theme="1"/>
        <rFont val="Calibri"/>
        <family val="2"/>
        <scheme val="minor"/>
      </rPr>
      <t>i.</t>
    </r>
    <r>
      <rPr>
        <sz val="7"/>
        <color theme="1"/>
        <rFont val="Times New Roman"/>
        <family val="1"/>
      </rPr>
      <t xml:space="preserve">      </t>
    </r>
    <r>
      <rPr>
        <sz val="12"/>
        <color theme="1"/>
        <rFont val="Calibri"/>
        <family val="2"/>
        <scheme val="minor"/>
      </rPr>
      <t>That over the period of the forecast presented VAT is allowed for in the calculations where relevant,</t>
    </r>
  </si>
  <si>
    <r>
      <t xml:space="preserve">                                                             </t>
    </r>
    <r>
      <rPr>
        <sz val="12"/>
        <color theme="1"/>
        <rFont val="Calibri"/>
        <family val="2"/>
        <scheme val="minor"/>
      </rPr>
      <t>ii.</t>
    </r>
    <r>
      <rPr>
        <sz val="7"/>
        <color theme="1"/>
        <rFont val="Times New Roman"/>
        <family val="1"/>
      </rPr>
      <t xml:space="preserve">      </t>
    </r>
    <r>
      <rPr>
        <sz val="12"/>
        <color theme="1"/>
        <rFont val="Calibri"/>
        <family val="2"/>
        <scheme val="minor"/>
      </rPr>
      <t>That post acquisition, in addition to the felled timber income, that trading income will be generated as specified.</t>
    </r>
  </si>
  <si>
    <t>Costings have been done empirically and source data exists in spreadsheets over and above the summary level in the forecasts submitted.</t>
  </si>
  <si>
    <r>
      <t>Community enterprise income has been presented as Gross Margins or share of 3</t>
    </r>
    <r>
      <rPr>
        <vertAlign val="superscript"/>
        <sz val="12"/>
        <color theme="1"/>
        <rFont val="Calibri"/>
        <family val="2"/>
        <scheme val="minor"/>
      </rPr>
      <t>rd</t>
    </r>
    <r>
      <rPr>
        <sz val="12"/>
        <color theme="1"/>
        <rFont val="Calibri"/>
        <family val="2"/>
        <scheme val="minor"/>
      </rPr>
      <t xml:space="preserve"> party income, hence Variable Costs for both being shown as £0.</t>
    </r>
  </si>
  <si>
    <t>Living Forest income streams are diverse, including for example forest food enterprises, tree and planting sponsorship, memorial trees, and biodiversity net gains.</t>
  </si>
  <si>
    <t>Timber income has been calculated using current forestry commission published figures in 2022.</t>
  </si>
  <si>
    <t>Staff budgeting is for total employment costs to WSWG with pro rata pay levels to staff based on the following full time salaries as follows:</t>
  </si>
  <si>
    <t>Year-Round Activities Programme budgets are nominally £4,000 allocated as follows:</t>
  </si>
  <si>
    <t>These sums will vary according to group aspirations and their fundraising success.</t>
  </si>
  <si>
    <t>Premises costs are based on establishment of a rudimentary off-grid compound using containers and portacabins within the woodland. Compost toilet for staff, visitors and tree tent occupants is included in WAA budgeting.</t>
  </si>
  <si>
    <t>General</t>
  </si>
  <si>
    <t>Specific</t>
  </si>
  <si>
    <t>Forestry, Ecology and Site Manager/Project Co-ordinator - £30,000 pa pro rata 3 days/week</t>
  </si>
  <si>
    <t>Living Forest Enterprise Developer - £25,000 pa pro rata 1 day/week</t>
  </si>
  <si>
    <t>Office Manager/Fundraiser - £25,000 pa pro rata 1 day/week</t>
  </si>
  <si>
    <t>Ecoforestry/Access group or groups - £2,000</t>
  </si>
  <si>
    <t>Forest Diversification Group/Groups -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</si>
</sst>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64" formatCode="&quot;£&quot;#,##0"/>
  </numFmts>
  <fonts count="28" x14ac:knownFonts="1">
    <font>
      <sz val="11"/>
      <color theme="1"/>
      <name val="Calibri"/>
      <family val="2"/>
      <scheme val="minor"/>
    </font>
    <font>
      <b/>
      <sz val="14"/>
      <color theme="1"/>
      <name val="Calibri"/>
      <family val="2"/>
      <scheme val="minor"/>
    </font>
    <font>
      <b/>
      <sz val="14"/>
      <name val="Calibri"/>
      <family val="2"/>
      <scheme val="minor"/>
    </font>
    <font>
      <sz val="14"/>
      <color theme="1"/>
      <name val="Calibri"/>
      <family val="2"/>
      <scheme val="minor"/>
    </font>
    <font>
      <sz val="14"/>
      <name val="Calibri"/>
      <family val="2"/>
      <scheme val="minor"/>
    </font>
    <font>
      <i/>
      <sz val="14"/>
      <name val="Calibri"/>
      <family val="2"/>
      <scheme val="minor"/>
    </font>
    <font>
      <b/>
      <i/>
      <sz val="14"/>
      <name val="Calibri"/>
      <family val="2"/>
      <scheme val="minor"/>
    </font>
    <font>
      <b/>
      <i/>
      <sz val="14"/>
      <color theme="1"/>
      <name val="Calibri"/>
      <family val="2"/>
      <scheme val="minor"/>
    </font>
    <font>
      <i/>
      <sz val="14"/>
      <color theme="1"/>
      <name val="Calibri"/>
      <family val="2"/>
      <scheme val="minor"/>
    </font>
    <font>
      <b/>
      <sz val="9"/>
      <color indexed="81"/>
      <name val="Tahoma"/>
      <family val="2"/>
    </font>
    <font>
      <sz val="9"/>
      <color indexed="81"/>
      <name val="Tahoma"/>
      <family val="2"/>
    </font>
    <font>
      <sz val="11"/>
      <color theme="1"/>
      <name val="Calibri"/>
      <family val="2"/>
      <scheme val="minor"/>
    </font>
    <font>
      <i/>
      <sz val="10"/>
      <color theme="1"/>
      <name val="Calibri"/>
      <family val="2"/>
      <scheme val="minor"/>
    </font>
    <font>
      <b/>
      <i/>
      <sz val="11"/>
      <color theme="1"/>
      <name val="Calibri"/>
      <family val="2"/>
      <scheme val="minor"/>
    </font>
    <font>
      <i/>
      <sz val="12"/>
      <color theme="1"/>
      <name val="Calibri"/>
      <family val="2"/>
      <scheme val="minor"/>
    </font>
    <font>
      <sz val="11"/>
      <color rgb="FFFF0000"/>
      <name val="Calibri"/>
      <family val="2"/>
      <scheme val="minor"/>
    </font>
    <font>
      <b/>
      <sz val="14"/>
      <color rgb="FFFF00FF"/>
      <name val="Calibri"/>
      <family val="2"/>
      <scheme val="minor"/>
    </font>
    <font>
      <sz val="14"/>
      <color rgb="FFFF0000"/>
      <name val="Calibri"/>
      <family val="2"/>
      <scheme val="minor"/>
    </font>
    <font>
      <b/>
      <sz val="18"/>
      <color theme="1"/>
      <name val="Calibri"/>
      <family val="2"/>
      <scheme val="minor"/>
    </font>
    <font>
      <b/>
      <u/>
      <sz val="14"/>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sz val="12"/>
      <color theme="1"/>
      <name val="Calibri"/>
      <family val="2"/>
      <scheme val="minor"/>
    </font>
    <font>
      <sz val="7"/>
      <color theme="1"/>
      <name val="Times New Roman"/>
      <family val="1"/>
    </font>
    <font>
      <b/>
      <sz val="12"/>
      <color theme="1"/>
      <name val="Calibri"/>
      <family val="2"/>
      <scheme val="minor"/>
    </font>
    <font>
      <vertAlign val="superscript"/>
      <sz val="12"/>
      <color theme="1"/>
      <name val="Calibri"/>
      <family val="2"/>
      <scheme val="minor"/>
    </font>
  </fonts>
  <fills count="13">
    <fill>
      <patternFill patternType="none"/>
    </fill>
    <fill>
      <patternFill patternType="gray125"/>
    </fill>
    <fill>
      <patternFill patternType="solid">
        <fgColor rgb="FFFF7C80"/>
        <bgColor indexed="64"/>
      </patternFill>
    </fill>
    <fill>
      <patternFill patternType="solid">
        <fgColor theme="9" tint="0.59999389629810485"/>
        <bgColor indexed="64"/>
      </patternFill>
    </fill>
    <fill>
      <patternFill patternType="solid">
        <fgColor theme="0"/>
        <bgColor indexed="64"/>
      </patternFill>
    </fill>
    <fill>
      <patternFill patternType="solid">
        <fgColor rgb="FFCC99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99FF"/>
        <bgColor indexed="64"/>
      </patternFill>
    </fill>
    <fill>
      <patternFill patternType="solid">
        <fgColor rgb="FFFFC000"/>
        <bgColor indexed="64"/>
      </patternFill>
    </fill>
    <fill>
      <patternFill patternType="solid">
        <fgColor rgb="FFFF00FF"/>
        <bgColor indexed="64"/>
      </patternFill>
    </fill>
    <fill>
      <patternFill patternType="solid">
        <fgColor theme="5" tint="0.59999389629810485"/>
        <bgColor indexed="64"/>
      </patternFill>
    </fill>
    <fill>
      <patternFill patternType="solid">
        <fgColor theme="9" tint="0.79998168889431442"/>
        <bgColor indexed="64"/>
      </patternFill>
    </fill>
  </fills>
  <borders count="45">
    <border>
      <left/>
      <right/>
      <top/>
      <bottom/>
      <diagonal/>
    </border>
    <border>
      <left/>
      <right style="thick">
        <color rgb="FFC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rgb="FFC00000"/>
      </right>
      <top style="medium">
        <color indexed="64"/>
      </top>
      <bottom style="medium">
        <color indexed="64"/>
      </bottom>
      <diagonal/>
    </border>
    <border>
      <left/>
      <right/>
      <top style="thin">
        <color indexed="64"/>
      </top>
      <bottom style="thin">
        <color indexed="64"/>
      </bottom>
      <diagonal/>
    </border>
    <border>
      <left/>
      <right style="thick">
        <color rgb="FFC00000"/>
      </right>
      <top style="thin">
        <color indexed="64"/>
      </top>
      <bottom style="thin">
        <color indexed="64"/>
      </bottom>
      <diagonal/>
    </border>
    <border>
      <left style="thin">
        <color indexed="64"/>
      </left>
      <right/>
      <top style="thin">
        <color indexed="64"/>
      </top>
      <bottom style="thin">
        <color indexed="64"/>
      </bottom>
      <diagonal/>
    </border>
    <border>
      <left/>
      <right style="thick">
        <color rgb="FFC00000"/>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rgb="FFFF0000"/>
      </left>
      <right/>
      <top/>
      <bottom/>
      <diagonal/>
    </border>
    <border>
      <left/>
      <right style="thick">
        <color rgb="FFFF0000"/>
      </right>
      <top/>
      <bottom/>
      <diagonal/>
    </border>
    <border>
      <left/>
      <right style="thick">
        <color rgb="FFFF0000"/>
      </right>
      <top style="medium">
        <color indexed="64"/>
      </top>
      <bottom/>
      <diagonal/>
    </border>
    <border>
      <left/>
      <right style="thick">
        <color rgb="FFFF0000"/>
      </right>
      <top style="medium">
        <color indexed="64"/>
      </top>
      <bottom style="medium">
        <color indexed="64"/>
      </bottom>
      <diagonal/>
    </border>
    <border>
      <left/>
      <right style="thick">
        <color rgb="FFFF0000"/>
      </right>
      <top/>
      <bottom style="medium">
        <color indexed="64"/>
      </bottom>
      <diagonal/>
    </border>
    <border>
      <left style="thin">
        <color indexed="64"/>
      </left>
      <right style="thick">
        <color rgb="FFFF0000"/>
      </right>
      <top style="thin">
        <color indexed="64"/>
      </top>
      <bottom style="thin">
        <color indexed="64"/>
      </bottom>
      <diagonal/>
    </border>
    <border>
      <left style="thick">
        <color rgb="FFFF0000"/>
      </left>
      <right style="thick">
        <color rgb="FFC00000"/>
      </right>
      <top style="thick">
        <color rgb="FFFF0000"/>
      </top>
      <bottom style="thick">
        <color rgb="FFFF0000"/>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style="thin">
        <color indexed="64"/>
      </left>
      <right style="thick">
        <color rgb="FFFF0000"/>
      </right>
      <top style="medium">
        <color indexed="64"/>
      </top>
      <bottom style="medium">
        <color indexed="64"/>
      </bottom>
      <diagonal/>
    </border>
    <border>
      <left/>
      <right/>
      <top style="thick">
        <color rgb="FFFF0000"/>
      </top>
      <bottom/>
      <diagonal/>
    </border>
    <border>
      <left style="medium">
        <color indexed="64"/>
      </left>
      <right/>
      <top style="medium">
        <color indexed="64"/>
      </top>
      <bottom style="thick">
        <color rgb="FFFF0000"/>
      </bottom>
      <diagonal/>
    </border>
    <border>
      <left/>
      <right/>
      <top style="medium">
        <color indexed="64"/>
      </top>
      <bottom style="thick">
        <color rgb="FFFF0000"/>
      </bottom>
      <diagonal/>
    </border>
    <border>
      <left/>
      <right style="thick">
        <color rgb="FFFF0000"/>
      </right>
      <top style="medium">
        <color indexed="64"/>
      </top>
      <bottom style="thick">
        <color rgb="FFFF0000"/>
      </bottom>
      <diagonal/>
    </border>
    <border>
      <left style="thick">
        <color rgb="FFFF0000"/>
      </left>
      <right/>
      <top style="thick">
        <color rgb="FFFF0000"/>
      </top>
      <bottom style="thick">
        <color rgb="FFFF0000"/>
      </bottom>
      <diagonal/>
    </border>
    <border>
      <left style="medium">
        <color indexed="64"/>
      </left>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medium">
        <color indexed="64"/>
      </top>
      <bottom style="medium">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ck">
        <color rgb="FFFF0000"/>
      </right>
      <top style="thin">
        <color indexed="64"/>
      </top>
      <bottom style="thick">
        <color rgb="FFFF0000"/>
      </bottom>
      <diagonal/>
    </border>
  </borders>
  <cellStyleXfs count="2">
    <xf numFmtId="0" fontId="0" fillId="0" borderId="0"/>
    <xf numFmtId="9" fontId="11" fillId="0" borderId="0" applyFont="0" applyFill="0" applyBorder="0" applyAlignment="0" applyProtection="0"/>
  </cellStyleXfs>
  <cellXfs count="231">
    <xf numFmtId="0" fontId="0" fillId="0" borderId="0" xfId="0"/>
    <xf numFmtId="0" fontId="1" fillId="0" borderId="0" xfId="0" applyFont="1"/>
    <xf numFmtId="164" fontId="1" fillId="0" borderId="0" xfId="0" applyNumberFormat="1" applyFont="1" applyAlignment="1">
      <alignment horizontal="center"/>
    </xf>
    <xf numFmtId="0" fontId="1" fillId="2" borderId="0" xfId="0" applyFont="1" applyFill="1"/>
    <xf numFmtId="164" fontId="1" fillId="2" borderId="0" xfId="0" applyNumberFormat="1" applyFont="1" applyFill="1" applyAlignment="1">
      <alignment horizontal="center"/>
    </xf>
    <xf numFmtId="0" fontId="1" fillId="3" borderId="0" xfId="0" applyFont="1" applyFill="1"/>
    <xf numFmtId="164" fontId="3" fillId="0" borderId="0" xfId="0" applyNumberFormat="1" applyFont="1" applyAlignment="1">
      <alignment horizontal="center"/>
    </xf>
    <xf numFmtId="0" fontId="3"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right"/>
    </xf>
    <xf numFmtId="0" fontId="5" fillId="0" borderId="0" xfId="0" applyFont="1" applyAlignment="1">
      <alignment wrapText="1"/>
    </xf>
    <xf numFmtId="0" fontId="0" fillId="4" borderId="0" xfId="0" applyFill="1"/>
    <xf numFmtId="0" fontId="2" fillId="0" borderId="0" xfId="0" applyFont="1"/>
    <xf numFmtId="164" fontId="2" fillId="0" borderId="0" xfId="0" applyNumberFormat="1" applyFont="1" applyAlignment="1">
      <alignment horizontal="center"/>
    </xf>
    <xf numFmtId="0" fontId="2" fillId="5" borderId="0" xfId="0" applyFont="1" applyFill="1"/>
    <xf numFmtId="164" fontId="3" fillId="5" borderId="0" xfId="0" applyNumberFormat="1" applyFont="1" applyFill="1" applyAlignment="1">
      <alignment horizontal="center"/>
    </xf>
    <xf numFmtId="164" fontId="7" fillId="0" borderId="0" xfId="0" applyNumberFormat="1" applyFont="1" applyAlignment="1">
      <alignment horizontal="center"/>
    </xf>
    <xf numFmtId="0" fontId="5" fillId="0" borderId="0" xfId="0" applyFont="1" applyAlignment="1">
      <alignment horizontal="center"/>
    </xf>
    <xf numFmtId="164" fontId="8" fillId="0" borderId="0" xfId="0" applyNumberFormat="1" applyFont="1" applyAlignment="1">
      <alignment horizontal="center"/>
    </xf>
    <xf numFmtId="0" fontId="2" fillId="0" borderId="0" xfId="0" applyFont="1" applyAlignment="1">
      <alignment horizontal="left"/>
    </xf>
    <xf numFmtId="0" fontId="1" fillId="0" borderId="0" xfId="0" applyFont="1" applyAlignment="1">
      <alignment horizontal="left"/>
    </xf>
    <xf numFmtId="0" fontId="8" fillId="0" borderId="0" xfId="0" applyFont="1" applyAlignment="1">
      <alignment horizontal="center"/>
    </xf>
    <xf numFmtId="164" fontId="3" fillId="3" borderId="0" xfId="0" applyNumberFormat="1" applyFont="1" applyFill="1" applyAlignment="1">
      <alignment horizontal="center"/>
    </xf>
    <xf numFmtId="164" fontId="8" fillId="4" borderId="0" xfId="0" applyNumberFormat="1" applyFont="1" applyFill="1" applyAlignment="1">
      <alignment horizontal="center"/>
    </xf>
    <xf numFmtId="0" fontId="1" fillId="7" borderId="0" xfId="0" applyFont="1" applyFill="1"/>
    <xf numFmtId="0" fontId="1" fillId="8" borderId="0" xfId="0" applyFont="1" applyFill="1" applyAlignment="1">
      <alignment horizontal="left"/>
    </xf>
    <xf numFmtId="164" fontId="3" fillId="8" borderId="0" xfId="0" applyNumberFormat="1" applyFont="1" applyFill="1" applyAlignment="1">
      <alignment horizontal="center"/>
    </xf>
    <xf numFmtId="0" fontId="0" fillId="6" borderId="0" xfId="0" applyFill="1"/>
    <xf numFmtId="0" fontId="1" fillId="9" borderId="0" xfId="0" applyFont="1" applyFill="1"/>
    <xf numFmtId="0" fontId="1" fillId="0" borderId="0" xfId="0" applyFont="1" applyAlignment="1">
      <alignment wrapText="1"/>
    </xf>
    <xf numFmtId="6" fontId="1" fillId="0" borderId="0" xfId="0" applyNumberFormat="1" applyFont="1" applyAlignment="1">
      <alignment horizontal="center"/>
    </xf>
    <xf numFmtId="164" fontId="7" fillId="0" borderId="2" xfId="0" applyNumberFormat="1" applyFont="1" applyBorder="1" applyAlignment="1">
      <alignment horizontal="center"/>
    </xf>
    <xf numFmtId="0" fontId="7" fillId="3" borderId="2" xfId="0" applyFont="1" applyFill="1" applyBorder="1" applyAlignment="1">
      <alignment horizontal="right"/>
    </xf>
    <xf numFmtId="164" fontId="7" fillId="3" borderId="2" xfId="0" applyNumberFormat="1" applyFont="1" applyFill="1" applyBorder="1" applyAlignment="1">
      <alignment horizontal="center"/>
    </xf>
    <xf numFmtId="0" fontId="6" fillId="0" borderId="2" xfId="0" applyFont="1" applyBorder="1" applyAlignment="1">
      <alignment horizontal="right"/>
    </xf>
    <xf numFmtId="164" fontId="1" fillId="0" borderId="2" xfId="0" applyNumberFormat="1" applyFont="1" applyBorder="1" applyAlignment="1">
      <alignment horizontal="center"/>
    </xf>
    <xf numFmtId="0" fontId="1" fillId="4" borderId="0" xfId="0" applyFont="1" applyFill="1"/>
    <xf numFmtId="0" fontId="3" fillId="0" borderId="0" xfId="0" applyFont="1" applyAlignment="1">
      <alignment wrapText="1"/>
    </xf>
    <xf numFmtId="6" fontId="3" fillId="0" borderId="0" xfId="0" applyNumberFormat="1" applyFont="1" applyAlignment="1">
      <alignment horizontal="center"/>
    </xf>
    <xf numFmtId="0" fontId="1" fillId="0" borderId="3" xfId="0" applyFont="1" applyBorder="1"/>
    <xf numFmtId="6" fontId="1" fillId="0" borderId="4" xfId="0" applyNumberFormat="1" applyFont="1" applyBorder="1" applyAlignment="1">
      <alignment horizontal="center"/>
    </xf>
    <xf numFmtId="0" fontId="1" fillId="0" borderId="3" xfId="0" applyFont="1" applyBorder="1" applyAlignment="1">
      <alignment wrapText="1"/>
    </xf>
    <xf numFmtId="164" fontId="1" fillId="0" borderId="4" xfId="0" applyNumberFormat="1" applyFont="1" applyBorder="1" applyAlignment="1">
      <alignment horizontal="center"/>
    </xf>
    <xf numFmtId="5" fontId="0" fillId="0" borderId="0" xfId="0" applyNumberFormat="1" applyAlignment="1">
      <alignment horizontal="center"/>
    </xf>
    <xf numFmtId="0" fontId="0" fillId="10" borderId="0" xfId="0" applyFill="1"/>
    <xf numFmtId="164" fontId="1" fillId="10" borderId="0" xfId="0" applyNumberFormat="1" applyFont="1" applyFill="1" applyAlignment="1">
      <alignment horizontal="center"/>
    </xf>
    <xf numFmtId="0" fontId="3" fillId="4" borderId="5" xfId="0" applyFont="1" applyFill="1" applyBorder="1"/>
    <xf numFmtId="0" fontId="7" fillId="0" borderId="0" xfId="0" applyFont="1" applyAlignment="1">
      <alignment horizontal="right" wrapText="1"/>
    </xf>
    <xf numFmtId="164" fontId="1" fillId="7" borderId="8" xfId="0" applyNumberFormat="1" applyFont="1" applyFill="1" applyBorder="1" applyAlignment="1">
      <alignment horizontal="center"/>
    </xf>
    <xf numFmtId="0" fontId="7" fillId="7" borderId="10" xfId="0" applyFont="1" applyFill="1" applyBorder="1" applyAlignment="1">
      <alignment horizontal="right" wrapText="1"/>
    </xf>
    <xf numFmtId="0" fontId="1" fillId="8" borderId="2" xfId="0" applyFont="1" applyFill="1" applyBorder="1" applyAlignment="1">
      <alignment wrapText="1"/>
    </xf>
    <xf numFmtId="164" fontId="1" fillId="8" borderId="2" xfId="0" applyNumberFormat="1" applyFont="1" applyFill="1" applyBorder="1" applyAlignment="1">
      <alignment horizontal="center"/>
    </xf>
    <xf numFmtId="6" fontId="5" fillId="0" borderId="0" xfId="0" applyNumberFormat="1" applyFont="1" applyAlignment="1">
      <alignment horizontal="center"/>
    </xf>
    <xf numFmtId="6" fontId="6" fillId="0" borderId="0" xfId="0" applyNumberFormat="1" applyFont="1" applyAlignment="1">
      <alignment horizontal="center"/>
    </xf>
    <xf numFmtId="0" fontId="6" fillId="0" borderId="0" xfId="0" applyFont="1"/>
    <xf numFmtId="0" fontId="4" fillId="0" borderId="0" xfId="0" applyFont="1" applyAlignment="1">
      <alignment horizontal="center"/>
    </xf>
    <xf numFmtId="6" fontId="0" fillId="0" borderId="0" xfId="0" applyNumberFormat="1"/>
    <xf numFmtId="0" fontId="0" fillId="0" borderId="0" xfId="0" applyAlignment="1">
      <alignment wrapText="1"/>
    </xf>
    <xf numFmtId="9" fontId="0" fillId="0" borderId="0" xfId="1" applyFont="1" applyAlignment="1">
      <alignment horizontal="center"/>
    </xf>
    <xf numFmtId="6" fontId="0" fillId="0" borderId="0" xfId="0" applyNumberFormat="1" applyAlignment="1">
      <alignment wrapText="1"/>
    </xf>
    <xf numFmtId="0" fontId="5" fillId="0" borderId="0" xfId="0" applyFont="1" applyAlignment="1">
      <alignment horizontal="center" wrapText="1"/>
    </xf>
    <xf numFmtId="0" fontId="7" fillId="0" borderId="0" xfId="0" applyFont="1" applyAlignment="1">
      <alignment wrapText="1"/>
    </xf>
    <xf numFmtId="0" fontId="13" fillId="0" borderId="0" xfId="0" applyFont="1"/>
    <xf numFmtId="0" fontId="18" fillId="0" borderId="0" xfId="0" applyFont="1" applyAlignment="1">
      <alignment horizontal="left"/>
    </xf>
    <xf numFmtId="0" fontId="1" fillId="11" borderId="0" xfId="0" applyFont="1" applyFill="1" applyAlignment="1">
      <alignment wrapText="1"/>
    </xf>
    <xf numFmtId="164" fontId="1" fillId="11" borderId="0" xfId="0" applyNumberFormat="1" applyFont="1" applyFill="1" applyAlignment="1">
      <alignment horizontal="center"/>
    </xf>
    <xf numFmtId="0" fontId="16" fillId="0" borderId="0" xfId="0" applyFont="1"/>
    <xf numFmtId="6" fontId="4" fillId="0" borderId="0" xfId="0" applyNumberFormat="1" applyFont="1" applyAlignment="1">
      <alignment horizontal="center"/>
    </xf>
    <xf numFmtId="0" fontId="8" fillId="0" borderId="0" xfId="0" applyFont="1"/>
    <xf numFmtId="6" fontId="3" fillId="0" borderId="13" xfId="0" applyNumberFormat="1" applyFont="1" applyBorder="1" applyAlignment="1">
      <alignment horizontal="center"/>
    </xf>
    <xf numFmtId="0" fontId="3" fillId="0" borderId="18" xfId="0" applyFont="1" applyBorder="1" applyAlignment="1">
      <alignment horizontal="center"/>
    </xf>
    <xf numFmtId="5" fontId="8" fillId="0" borderId="18" xfId="0" applyNumberFormat="1" applyFont="1" applyBorder="1" applyAlignment="1">
      <alignment horizontal="right"/>
    </xf>
    <xf numFmtId="6" fontId="1" fillId="0" borderId="16" xfId="0" applyNumberFormat="1" applyFont="1" applyBorder="1" applyAlignment="1">
      <alignment horizontal="center"/>
    </xf>
    <xf numFmtId="0" fontId="0" fillId="12" borderId="18" xfId="0" applyFill="1" applyBorder="1"/>
    <xf numFmtId="0" fontId="0" fillId="12" borderId="19" xfId="0" applyFill="1" applyBorder="1"/>
    <xf numFmtId="5" fontId="0" fillId="12" borderId="18" xfId="0" applyNumberFormat="1" applyFill="1" applyBorder="1" applyAlignment="1">
      <alignment horizontal="center"/>
    </xf>
    <xf numFmtId="5" fontId="0" fillId="12" borderId="19" xfId="0" applyNumberFormat="1" applyFill="1" applyBorder="1" applyAlignment="1">
      <alignment horizontal="center"/>
    </xf>
    <xf numFmtId="6" fontId="1" fillId="12" borderId="15" xfId="0" applyNumberFormat="1" applyFont="1" applyFill="1" applyBorder="1" applyAlignment="1">
      <alignment horizontal="center"/>
    </xf>
    <xf numFmtId="6" fontId="1" fillId="12" borderId="17" xfId="0" applyNumberFormat="1" applyFont="1" applyFill="1" applyBorder="1" applyAlignment="1">
      <alignment horizontal="center"/>
    </xf>
    <xf numFmtId="164" fontId="2" fillId="6" borderId="1" xfId="0" applyNumberFormat="1" applyFont="1" applyFill="1" applyBorder="1" applyAlignment="1">
      <alignment horizontal="center"/>
    </xf>
    <xf numFmtId="164" fontId="4" fillId="6" borderId="1" xfId="0" applyNumberFormat="1" applyFont="1" applyFill="1" applyBorder="1" applyAlignment="1">
      <alignment horizontal="center"/>
    </xf>
    <xf numFmtId="0" fontId="2" fillId="6" borderId="1" xfId="0" applyFont="1" applyFill="1" applyBorder="1" applyAlignment="1">
      <alignment horizontal="center"/>
    </xf>
    <xf numFmtId="0" fontId="20" fillId="6" borderId="11" xfId="0" applyFont="1" applyFill="1" applyBorder="1" applyAlignment="1">
      <alignment horizontal="center"/>
    </xf>
    <xf numFmtId="164" fontId="2" fillId="6" borderId="9" xfId="0" applyNumberFormat="1" applyFont="1" applyFill="1" applyBorder="1" applyAlignment="1">
      <alignment horizontal="center"/>
    </xf>
    <xf numFmtId="0" fontId="20" fillId="6" borderId="1" xfId="0" applyFont="1" applyFill="1" applyBorder="1" applyAlignment="1">
      <alignment horizontal="center"/>
    </xf>
    <xf numFmtId="164" fontId="20" fillId="6" borderId="1" xfId="0" applyNumberFormat="1" applyFont="1" applyFill="1" applyBorder="1" applyAlignment="1">
      <alignment horizontal="center"/>
    </xf>
    <xf numFmtId="6" fontId="6" fillId="6" borderId="1" xfId="0" applyNumberFormat="1" applyFont="1" applyFill="1" applyBorder="1" applyAlignment="1">
      <alignment horizontal="center"/>
    </xf>
    <xf numFmtId="164" fontId="6" fillId="6" borderId="1" xfId="0" applyNumberFormat="1" applyFont="1" applyFill="1" applyBorder="1" applyAlignment="1">
      <alignment horizontal="center"/>
    </xf>
    <xf numFmtId="164" fontId="2" fillId="6" borderId="0" xfId="0" applyNumberFormat="1" applyFont="1" applyFill="1" applyAlignment="1">
      <alignment horizontal="center"/>
    </xf>
    <xf numFmtId="6" fontId="20" fillId="6" borderId="1" xfId="0" applyNumberFormat="1" applyFont="1" applyFill="1" applyBorder="1" applyAlignment="1">
      <alignment horizontal="center"/>
    </xf>
    <xf numFmtId="164" fontId="21" fillId="6" borderId="1" xfId="0" applyNumberFormat="1" applyFont="1" applyFill="1" applyBorder="1" applyAlignment="1">
      <alignment horizontal="center"/>
    </xf>
    <xf numFmtId="0" fontId="20" fillId="0" borderId="0" xfId="0" applyFont="1" applyAlignment="1">
      <alignment horizontal="center"/>
    </xf>
    <xf numFmtId="164" fontId="20" fillId="0" borderId="0" xfId="0" applyNumberFormat="1" applyFont="1" applyAlignment="1">
      <alignment horizontal="center"/>
    </xf>
    <xf numFmtId="0" fontId="1" fillId="0" borderId="2" xfId="0" applyFont="1" applyBorder="1" applyAlignment="1">
      <alignment horizontal="left" wrapText="1"/>
    </xf>
    <xf numFmtId="0" fontId="3" fillId="0" borderId="12" xfId="0" applyFont="1" applyBorder="1" applyAlignment="1">
      <alignment horizontal="center"/>
    </xf>
    <xf numFmtId="0" fontId="3" fillId="0" borderId="15" xfId="0" applyFont="1" applyBorder="1" applyAlignment="1">
      <alignment horizontal="center"/>
    </xf>
    <xf numFmtId="0" fontId="0" fillId="0" borderId="6" xfId="0" applyBorder="1"/>
    <xf numFmtId="0" fontId="5" fillId="0" borderId="5" xfId="0" applyFont="1" applyBorder="1" applyAlignment="1">
      <alignment horizontal="center" wrapText="1"/>
    </xf>
    <xf numFmtId="0" fontId="8" fillId="0" borderId="0" xfId="0" applyFont="1" applyAlignment="1">
      <alignment wrapText="1"/>
    </xf>
    <xf numFmtId="0" fontId="6" fillId="0" borderId="12" xfId="0" applyFont="1" applyBorder="1" applyAlignment="1">
      <alignment horizontal="left" wrapText="1"/>
    </xf>
    <xf numFmtId="5" fontId="5" fillId="0" borderId="18" xfId="0" applyNumberFormat="1" applyFont="1" applyBorder="1" applyAlignment="1">
      <alignment horizontal="center"/>
    </xf>
    <xf numFmtId="5" fontId="4" fillId="0" borderId="18" xfId="0" applyNumberFormat="1" applyFont="1" applyBorder="1" applyAlignment="1">
      <alignment horizontal="right"/>
    </xf>
    <xf numFmtId="5" fontId="3" fillId="0" borderId="18" xfId="0" applyNumberFormat="1" applyFont="1" applyBorder="1" applyAlignment="1">
      <alignment horizontal="right"/>
    </xf>
    <xf numFmtId="0" fontId="1" fillId="0" borderId="15" xfId="0" applyFont="1" applyBorder="1" applyAlignment="1">
      <alignment horizontal="right"/>
    </xf>
    <xf numFmtId="0" fontId="1" fillId="0" borderId="5" xfId="0" applyFont="1" applyBorder="1" applyAlignment="1">
      <alignment horizontal="right"/>
    </xf>
    <xf numFmtId="164" fontId="1" fillId="0" borderId="6" xfId="0" applyNumberFormat="1" applyFont="1" applyBorder="1"/>
    <xf numFmtId="0" fontId="3" fillId="0" borderId="0" xfId="0" applyFont="1" applyAlignment="1">
      <alignment horizontal="center" wrapText="1"/>
    </xf>
    <xf numFmtId="164" fontId="3" fillId="0" borderId="8" xfId="0" applyNumberFormat="1" applyFont="1" applyBorder="1"/>
    <xf numFmtId="164" fontId="1" fillId="0" borderId="8" xfId="0" applyNumberFormat="1" applyFont="1" applyBorder="1"/>
    <xf numFmtId="6" fontId="1" fillId="4" borderId="2" xfId="0" applyNumberFormat="1" applyFont="1" applyFill="1" applyBorder="1" applyAlignment="1">
      <alignment horizontal="center"/>
    </xf>
    <xf numFmtId="164" fontId="1" fillId="9" borderId="2" xfId="0" applyNumberFormat="1" applyFont="1" applyFill="1" applyBorder="1" applyAlignment="1">
      <alignment horizontal="center"/>
    </xf>
    <xf numFmtId="164" fontId="1" fillId="4" borderId="0" xfId="0" applyNumberFormat="1" applyFont="1" applyFill="1" applyAlignment="1">
      <alignment horizontal="center"/>
    </xf>
    <xf numFmtId="0" fontId="20" fillId="4" borderId="1" xfId="0" applyFont="1" applyFill="1" applyBorder="1" applyAlignment="1">
      <alignment horizontal="center"/>
    </xf>
    <xf numFmtId="0" fontId="3" fillId="0" borderId="0" xfId="0" applyFont="1" applyAlignment="1">
      <alignment horizontal="right" wrapText="1"/>
    </xf>
    <xf numFmtId="0" fontId="4" fillId="0" borderId="0" xfId="0" applyFont="1" applyAlignment="1">
      <alignment horizontal="center" wrapText="1"/>
    </xf>
    <xf numFmtId="0" fontId="3" fillId="0" borderId="18" xfId="0" applyFont="1" applyBorder="1" applyAlignment="1">
      <alignment horizontal="center" wrapText="1"/>
    </xf>
    <xf numFmtId="164" fontId="3" fillId="0" borderId="13" xfId="0" applyNumberFormat="1" applyFont="1" applyBorder="1" applyAlignment="1">
      <alignment horizontal="center"/>
    </xf>
    <xf numFmtId="164" fontId="3" fillId="0" borderId="16" xfId="0" applyNumberFormat="1" applyFont="1" applyBorder="1" applyAlignment="1">
      <alignment horizontal="center"/>
    </xf>
    <xf numFmtId="9" fontId="2" fillId="4" borderId="0" xfId="1" applyFont="1" applyFill="1" applyAlignment="1">
      <alignment horizontal="center"/>
    </xf>
    <xf numFmtId="0" fontId="1" fillId="4" borderId="5" xfId="0" applyFont="1" applyFill="1" applyBorder="1"/>
    <xf numFmtId="164" fontId="3" fillId="0" borderId="6" xfId="0" applyNumberFormat="1" applyFont="1" applyBorder="1" applyAlignment="1">
      <alignment horizontal="center"/>
    </xf>
    <xf numFmtId="0" fontId="0" fillId="0" borderId="20" xfId="0" applyBorder="1"/>
    <xf numFmtId="164" fontId="2" fillId="6" borderId="6" xfId="0" applyNumberFormat="1" applyFont="1" applyFill="1" applyBorder="1" applyAlignment="1">
      <alignment horizontal="center"/>
    </xf>
    <xf numFmtId="0" fontId="0" fillId="4" borderId="20" xfId="0" applyFill="1" applyBorder="1"/>
    <xf numFmtId="164" fontId="20" fillId="6" borderId="21" xfId="0" applyNumberFormat="1" applyFont="1" applyFill="1" applyBorder="1" applyAlignment="1">
      <alignment horizontal="center"/>
    </xf>
    <xf numFmtId="164" fontId="21" fillId="6" borderId="16" xfId="0" applyNumberFormat="1" applyFont="1" applyFill="1" applyBorder="1" applyAlignment="1">
      <alignment horizontal="center"/>
    </xf>
    <xf numFmtId="164" fontId="20" fillId="6" borderId="22" xfId="0" applyNumberFormat="1" applyFont="1" applyFill="1" applyBorder="1" applyAlignment="1">
      <alignment horizontal="center"/>
    </xf>
    <xf numFmtId="164" fontId="20" fillId="6" borderId="23" xfId="0" applyNumberFormat="1" applyFont="1" applyFill="1" applyBorder="1" applyAlignment="1">
      <alignment horizontal="center"/>
    </xf>
    <xf numFmtId="164" fontId="20" fillId="6" borderId="24" xfId="0" applyNumberFormat="1" applyFont="1" applyFill="1" applyBorder="1" applyAlignment="1">
      <alignment horizontal="center"/>
    </xf>
    <xf numFmtId="164" fontId="2" fillId="6" borderId="21" xfId="0" applyNumberFormat="1" applyFont="1" applyFill="1" applyBorder="1" applyAlignment="1">
      <alignment horizontal="center"/>
    </xf>
    <xf numFmtId="164" fontId="2" fillId="6" borderId="26" xfId="0" applyNumberFormat="1" applyFont="1" applyFill="1" applyBorder="1" applyAlignment="1">
      <alignment horizontal="center"/>
    </xf>
    <xf numFmtId="164" fontId="2" fillId="6" borderId="8" xfId="0" applyNumberFormat="1" applyFont="1" applyFill="1" applyBorder="1" applyAlignment="1">
      <alignment horizontal="center"/>
    </xf>
    <xf numFmtId="164" fontId="1" fillId="2" borderId="21" xfId="0" applyNumberFormat="1" applyFont="1" applyFill="1" applyBorder="1" applyAlignment="1">
      <alignment horizontal="center"/>
    </xf>
    <xf numFmtId="0" fontId="0" fillId="0" borderId="21" xfId="0" applyBorder="1"/>
    <xf numFmtId="164" fontId="3" fillId="5" borderId="21" xfId="0" applyNumberFormat="1" applyFont="1" applyFill="1" applyBorder="1" applyAlignment="1">
      <alignment horizontal="center"/>
    </xf>
    <xf numFmtId="164" fontId="3" fillId="3" borderId="21" xfId="0" applyNumberFormat="1" applyFont="1" applyFill="1" applyBorder="1" applyAlignment="1">
      <alignment horizontal="center"/>
    </xf>
    <xf numFmtId="164" fontId="3" fillId="0" borderId="21" xfId="0" applyNumberFormat="1" applyFont="1" applyBorder="1" applyAlignment="1">
      <alignment horizontal="center"/>
    </xf>
    <xf numFmtId="164" fontId="7" fillId="0" borderId="25" xfId="0" applyNumberFormat="1" applyFont="1" applyBorder="1" applyAlignment="1">
      <alignment horizontal="center"/>
    </xf>
    <xf numFmtId="164" fontId="8" fillId="0" borderId="21" xfId="0" applyNumberFormat="1" applyFont="1" applyBorder="1" applyAlignment="1">
      <alignment horizontal="center"/>
    </xf>
    <xf numFmtId="164" fontId="8" fillId="4" borderId="21" xfId="0" applyNumberFormat="1" applyFont="1" applyFill="1" applyBorder="1" applyAlignment="1">
      <alignment horizontal="center"/>
    </xf>
    <xf numFmtId="164" fontId="3" fillId="0" borderId="29" xfId="0" applyNumberFormat="1" applyFont="1" applyBorder="1" applyAlignment="1">
      <alignment horizontal="center"/>
    </xf>
    <xf numFmtId="164" fontId="7" fillId="3" borderId="25" xfId="0" applyNumberFormat="1" applyFont="1" applyFill="1" applyBorder="1" applyAlignment="1">
      <alignment horizontal="center"/>
    </xf>
    <xf numFmtId="0" fontId="1" fillId="7" borderId="21" xfId="0" applyFont="1" applyFill="1" applyBorder="1"/>
    <xf numFmtId="164" fontId="8" fillId="0" borderId="27" xfId="0" applyNumberFormat="1" applyFont="1" applyBorder="1" applyAlignment="1">
      <alignment horizontal="center"/>
    </xf>
    <xf numFmtId="164" fontId="1" fillId="0" borderId="25" xfId="0" applyNumberFormat="1" applyFont="1" applyBorder="1" applyAlignment="1">
      <alignment horizontal="center"/>
    </xf>
    <xf numFmtId="164" fontId="1" fillId="7" borderId="28" xfId="0" applyNumberFormat="1" applyFont="1" applyFill="1" applyBorder="1" applyAlignment="1">
      <alignment horizontal="center"/>
    </xf>
    <xf numFmtId="164" fontId="1" fillId="0" borderId="21" xfId="0" applyNumberFormat="1" applyFont="1" applyBorder="1" applyAlignment="1">
      <alignment horizontal="center"/>
    </xf>
    <xf numFmtId="164" fontId="3" fillId="8" borderId="21" xfId="0" applyNumberFormat="1" applyFont="1" applyFill="1" applyBorder="1" applyAlignment="1">
      <alignment horizontal="center"/>
    </xf>
    <xf numFmtId="164" fontId="7" fillId="0" borderId="21" xfId="0" applyNumberFormat="1" applyFont="1" applyBorder="1" applyAlignment="1">
      <alignment horizontal="center"/>
    </xf>
    <xf numFmtId="164" fontId="2" fillId="6" borderId="28" xfId="0" applyNumberFormat="1" applyFont="1" applyFill="1" applyBorder="1" applyAlignment="1">
      <alignment horizontal="center"/>
    </xf>
    <xf numFmtId="6" fontId="2" fillId="6" borderId="7" xfId="0" applyNumberFormat="1" applyFont="1" applyFill="1" applyBorder="1" applyAlignment="1">
      <alignment horizontal="center"/>
    </xf>
    <xf numFmtId="0" fontId="20" fillId="6" borderId="8" xfId="0" applyFont="1" applyFill="1" applyBorder="1" applyAlignment="1">
      <alignment horizontal="center"/>
    </xf>
    <xf numFmtId="164" fontId="1" fillId="8" borderId="25" xfId="0" applyNumberFormat="1" applyFont="1" applyFill="1" applyBorder="1" applyAlignment="1">
      <alignment horizontal="center"/>
    </xf>
    <xf numFmtId="6" fontId="6" fillId="0" borderId="21" xfId="0" applyNumberFormat="1" applyFont="1" applyBorder="1" applyAlignment="1">
      <alignment horizontal="center"/>
    </xf>
    <xf numFmtId="6" fontId="1" fillId="0" borderId="30" xfId="0" applyNumberFormat="1" applyFont="1" applyBorder="1" applyAlignment="1">
      <alignment horizontal="center"/>
    </xf>
    <xf numFmtId="6" fontId="1" fillId="4" borderId="25" xfId="0" applyNumberFormat="1" applyFont="1" applyFill="1" applyBorder="1" applyAlignment="1">
      <alignment horizontal="center"/>
    </xf>
    <xf numFmtId="6" fontId="1" fillId="0" borderId="29" xfId="0" applyNumberFormat="1" applyFont="1" applyBorder="1" applyAlignment="1">
      <alignment horizontal="center"/>
    </xf>
    <xf numFmtId="164" fontId="1" fillId="9" borderId="25" xfId="0" applyNumberFormat="1" applyFont="1" applyFill="1" applyBorder="1" applyAlignment="1">
      <alignment horizontal="center"/>
    </xf>
    <xf numFmtId="164" fontId="1" fillId="4" borderId="29" xfId="0" applyNumberFormat="1" applyFont="1" applyFill="1" applyBorder="1" applyAlignment="1">
      <alignment horizontal="center"/>
    </xf>
    <xf numFmtId="164" fontId="1" fillId="0" borderId="30" xfId="0" applyNumberFormat="1" applyFont="1" applyBorder="1" applyAlignment="1">
      <alignment horizontal="center"/>
    </xf>
    <xf numFmtId="164" fontId="6" fillId="6" borderId="28" xfId="0" applyNumberFormat="1" applyFont="1" applyFill="1" applyBorder="1" applyAlignment="1">
      <alignment horizontal="center"/>
    </xf>
    <xf numFmtId="164" fontId="1" fillId="11" borderId="21" xfId="0" applyNumberFormat="1" applyFont="1" applyFill="1" applyBorder="1" applyAlignment="1">
      <alignment horizontal="center"/>
    </xf>
    <xf numFmtId="164" fontId="1" fillId="10" borderId="21" xfId="0" applyNumberFormat="1" applyFont="1" applyFill="1" applyBorder="1" applyAlignment="1">
      <alignment horizontal="center"/>
    </xf>
    <xf numFmtId="6" fontId="3" fillId="0" borderId="21" xfId="0" applyNumberFormat="1" applyFont="1" applyBorder="1" applyAlignment="1">
      <alignment horizontal="center"/>
    </xf>
    <xf numFmtId="6" fontId="4" fillId="0" borderId="21" xfId="0" applyNumberFormat="1" applyFont="1" applyBorder="1" applyAlignment="1">
      <alignment horizontal="center"/>
    </xf>
    <xf numFmtId="164" fontId="3" fillId="0" borderId="22" xfId="0" applyNumberFormat="1" applyFont="1" applyBorder="1" applyAlignment="1">
      <alignment horizontal="center"/>
    </xf>
    <xf numFmtId="164" fontId="3" fillId="0" borderId="24" xfId="0" applyNumberFormat="1" applyFont="1" applyBorder="1" applyAlignment="1">
      <alignment horizontal="center"/>
    </xf>
    <xf numFmtId="164" fontId="2" fillId="0" borderId="21" xfId="0" applyNumberFormat="1" applyFont="1" applyBorder="1" applyAlignment="1">
      <alignment horizontal="center"/>
    </xf>
    <xf numFmtId="0" fontId="0" fillId="0" borderId="23" xfId="0" applyBorder="1"/>
    <xf numFmtId="164" fontId="3" fillId="0" borderId="23" xfId="0" applyNumberFormat="1" applyFont="1" applyBorder="1" applyAlignment="1">
      <alignment horizontal="center"/>
    </xf>
    <xf numFmtId="6" fontId="3" fillId="0" borderId="22" xfId="0" applyNumberFormat="1" applyFont="1" applyBorder="1" applyAlignment="1">
      <alignment horizontal="center"/>
    </xf>
    <xf numFmtId="5" fontId="0" fillId="0" borderId="21" xfId="0" applyNumberFormat="1" applyBorder="1" applyAlignment="1">
      <alignment horizontal="center"/>
    </xf>
    <xf numFmtId="6" fontId="1" fillId="0" borderId="24" xfId="0" applyNumberFormat="1" applyFont="1" applyBorder="1" applyAlignment="1">
      <alignment horizontal="center"/>
    </xf>
    <xf numFmtId="6" fontId="1" fillId="0" borderId="21" xfId="0" applyNumberFormat="1" applyFont="1" applyBorder="1" applyAlignment="1">
      <alignment horizontal="center"/>
    </xf>
    <xf numFmtId="164" fontId="3" fillId="0" borderId="21" xfId="0" applyNumberFormat="1" applyFont="1" applyBorder="1"/>
    <xf numFmtId="164" fontId="1" fillId="0" borderId="23" xfId="0" applyNumberFormat="1" applyFont="1" applyBorder="1"/>
    <xf numFmtId="164" fontId="8" fillId="0" borderId="21" xfId="0" applyNumberFormat="1" applyFont="1" applyBorder="1"/>
    <xf numFmtId="164" fontId="1" fillId="0" borderId="21" xfId="0" applyNumberFormat="1" applyFont="1" applyBorder="1"/>
    <xf numFmtId="0" fontId="0" fillId="0" borderId="27" xfId="0" applyBorder="1"/>
    <xf numFmtId="164" fontId="1" fillId="0" borderId="28" xfId="0" applyNumberFormat="1" applyFont="1" applyBorder="1"/>
    <xf numFmtId="164" fontId="3" fillId="0" borderId="28" xfId="0" applyNumberFormat="1" applyFont="1" applyBorder="1"/>
    <xf numFmtId="164" fontId="0" fillId="0" borderId="21" xfId="0" applyNumberFormat="1" applyBorder="1"/>
    <xf numFmtId="0" fontId="20" fillId="6" borderId="0" xfId="0" applyFont="1" applyFill="1" applyAlignment="1">
      <alignment horizontal="center"/>
    </xf>
    <xf numFmtId="0" fontId="0" fillId="0" borderId="18" xfId="0" applyBorder="1"/>
    <xf numFmtId="0" fontId="1" fillId="0" borderId="18" xfId="0" applyFont="1" applyBorder="1"/>
    <xf numFmtId="0" fontId="15" fillId="0" borderId="18" xfId="0" applyFont="1" applyBorder="1"/>
    <xf numFmtId="0" fontId="1" fillId="0" borderId="18" xfId="0" applyFont="1" applyBorder="1" applyAlignment="1">
      <alignment horizontal="center"/>
    </xf>
    <xf numFmtId="164" fontId="3" fillId="0" borderId="0" xfId="0" applyNumberFormat="1" applyFont="1"/>
    <xf numFmtId="0" fontId="8" fillId="0" borderId="18" xfId="0" applyFont="1" applyBorder="1" applyAlignment="1">
      <alignment horizontal="right"/>
    </xf>
    <xf numFmtId="164" fontId="8" fillId="0" borderId="0" xfId="0" applyNumberFormat="1" applyFont="1"/>
    <xf numFmtId="0" fontId="23" fillId="0" borderId="18" xfId="0" applyFont="1" applyBorder="1"/>
    <xf numFmtId="0" fontId="3" fillId="0" borderId="18" xfId="0" applyFont="1" applyBorder="1" applyAlignment="1">
      <alignment horizontal="right"/>
    </xf>
    <xf numFmtId="0" fontId="1" fillId="0" borderId="18" xfId="0" applyFont="1" applyBorder="1" applyAlignment="1">
      <alignment horizontal="right"/>
    </xf>
    <xf numFmtId="164" fontId="1" fillId="0" borderId="0" xfId="0" applyNumberFormat="1" applyFont="1"/>
    <xf numFmtId="0" fontId="8" fillId="0" borderId="18" xfId="0" applyFont="1" applyBorder="1" applyAlignment="1">
      <alignment horizontal="center"/>
    </xf>
    <xf numFmtId="164" fontId="0" fillId="0" borderId="0" xfId="0" applyNumberFormat="1"/>
    <xf numFmtId="0" fontId="1" fillId="0" borderId="18" xfId="0" applyFont="1" applyBorder="1" applyAlignment="1">
      <alignment horizontal="center" wrapText="1"/>
    </xf>
    <xf numFmtId="0" fontId="14" fillId="0" borderId="18" xfId="0" applyFont="1" applyBorder="1" applyAlignment="1">
      <alignment horizontal="right"/>
    </xf>
    <xf numFmtId="0" fontId="0" fillId="0" borderId="31" xfId="0" applyBorder="1"/>
    <xf numFmtId="164" fontId="20" fillId="6" borderId="13" xfId="0" applyNumberFormat="1" applyFont="1" applyFill="1" applyBorder="1" applyAlignment="1">
      <alignment horizontal="center"/>
    </xf>
    <xf numFmtId="0" fontId="20" fillId="6" borderId="35" xfId="0" applyFont="1" applyFill="1" applyBorder="1" applyAlignment="1">
      <alignment horizontal="center"/>
    </xf>
    <xf numFmtId="164" fontId="2" fillId="6" borderId="37" xfId="0" applyNumberFormat="1" applyFont="1" applyFill="1" applyBorder="1" applyAlignment="1">
      <alignment horizontal="center"/>
    </xf>
    <xf numFmtId="0" fontId="20" fillId="6" borderId="38" xfId="0" applyFont="1" applyFill="1" applyBorder="1" applyAlignment="1">
      <alignment horizontal="center"/>
    </xf>
    <xf numFmtId="0" fontId="20" fillId="6" borderId="39" xfId="0" applyFont="1" applyFill="1" applyBorder="1" applyAlignment="1">
      <alignment horizontal="center"/>
    </xf>
    <xf numFmtId="164" fontId="4" fillId="6" borderId="39" xfId="0" applyNumberFormat="1" applyFont="1" applyFill="1" applyBorder="1" applyAlignment="1">
      <alignment horizontal="center"/>
    </xf>
    <xf numFmtId="164" fontId="2" fillId="6" borderId="40" xfId="0" applyNumberFormat="1" applyFont="1" applyFill="1" applyBorder="1" applyAlignment="1">
      <alignment horizontal="center"/>
    </xf>
    <xf numFmtId="164" fontId="2" fillId="6" borderId="39" xfId="0" applyNumberFormat="1" applyFont="1" applyFill="1" applyBorder="1" applyAlignment="1">
      <alignment horizontal="center"/>
    </xf>
    <xf numFmtId="164" fontId="2" fillId="6" borderId="41" xfId="0" applyNumberFormat="1" applyFont="1" applyFill="1" applyBorder="1" applyAlignment="1">
      <alignment horizontal="center"/>
    </xf>
    <xf numFmtId="164" fontId="20" fillId="6" borderId="39" xfId="0" applyNumberFormat="1" applyFont="1" applyFill="1" applyBorder="1" applyAlignment="1">
      <alignment horizontal="center"/>
    </xf>
    <xf numFmtId="6" fontId="22" fillId="6" borderId="39" xfId="0" applyNumberFormat="1" applyFont="1" applyFill="1" applyBorder="1" applyAlignment="1">
      <alignment horizontal="center"/>
    </xf>
    <xf numFmtId="0" fontId="0" fillId="0" borderId="36" xfId="0" applyBorder="1" applyAlignment="1">
      <alignment horizontal="right"/>
    </xf>
    <xf numFmtId="164" fontId="0" fillId="0" borderId="42" xfId="0" applyNumberFormat="1" applyBorder="1"/>
    <xf numFmtId="164" fontId="0" fillId="0" borderId="43" xfId="0" applyNumberFormat="1" applyBorder="1"/>
    <xf numFmtId="164" fontId="0" fillId="6" borderId="44" xfId="0" applyNumberFormat="1" applyFill="1" applyBorder="1" applyAlignment="1">
      <alignment horizontal="center"/>
    </xf>
    <xf numFmtId="0" fontId="3" fillId="6" borderId="32" xfId="0" applyFont="1" applyFill="1" applyBorder="1"/>
    <xf numFmtId="164" fontId="3" fillId="6" borderId="13" xfId="0" applyNumberFormat="1" applyFont="1" applyFill="1" applyBorder="1" applyAlignment="1">
      <alignment horizontal="center"/>
    </xf>
    <xf numFmtId="164" fontId="3" fillId="6" borderId="33" xfId="0" applyNumberFormat="1" applyFont="1" applyFill="1" applyBorder="1" applyAlignment="1">
      <alignment horizontal="center"/>
    </xf>
    <xf numFmtId="164" fontId="3" fillId="6" borderId="34" xfId="0" applyNumberFormat="1" applyFont="1" applyFill="1" applyBorder="1" applyAlignment="1">
      <alignment horizontal="center"/>
    </xf>
    <xf numFmtId="0" fontId="1" fillId="6" borderId="37" xfId="0" applyFont="1" applyFill="1" applyBorder="1"/>
    <xf numFmtId="164" fontId="1" fillId="6" borderId="37" xfId="0" applyNumberFormat="1" applyFont="1" applyFill="1" applyBorder="1" applyAlignment="1">
      <alignment horizontal="center"/>
    </xf>
    <xf numFmtId="0" fontId="24" fillId="0" borderId="0" xfId="0" applyFont="1" applyAlignment="1">
      <alignment vertical="center"/>
    </xf>
    <xf numFmtId="0" fontId="26" fillId="0" borderId="0" xfId="0" applyFont="1"/>
    <xf numFmtId="6" fontId="1" fillId="12" borderId="12" xfId="0" applyNumberFormat="1" applyFont="1" applyFill="1" applyBorder="1" applyAlignment="1">
      <alignment horizontal="center"/>
    </xf>
    <xf numFmtId="6" fontId="1" fillId="12" borderId="14" xfId="0" applyNumberFormat="1" applyFont="1" applyFill="1" applyBorder="1" applyAlignment="1">
      <alignment horizontal="center"/>
    </xf>
    <xf numFmtId="0" fontId="24" fillId="0" borderId="0" xfId="0" applyFont="1" applyAlignment="1">
      <alignment vertical="center" wrapText="1"/>
    </xf>
    <xf numFmtId="0" fontId="24" fillId="0" borderId="0" xfId="0" applyFont="1" applyAlignment="1">
      <alignment vertical="center"/>
    </xf>
    <xf numFmtId="0" fontId="24" fillId="0" borderId="0" xfId="0" applyFont="1" applyAlignment="1">
      <alignment horizontal="left" vertical="center" wrapText="1"/>
    </xf>
    <xf numFmtId="0" fontId="25" fillId="0" borderId="0" xfId="0" applyFont="1" applyAlignment="1">
      <alignment vertical="center"/>
    </xf>
    <xf numFmtId="0" fontId="26" fillId="0" borderId="0" xfId="0" applyFont="1" applyAlignment="1">
      <alignment vertical="center"/>
    </xf>
    <xf numFmtId="0" fontId="0" fillId="0" borderId="0" xfId="0"/>
  </cellXfs>
  <cellStyles count="2">
    <cellStyle name="Normal" xfId="0" builtinId="0"/>
    <cellStyle name="Per cent" xfId="1" builtinId="5"/>
  </cellStyles>
  <dxfs count="0"/>
  <tableStyles count="0" defaultTableStyle="TableStyleMedium2" defaultPivotStyle="PivotStyleLight16"/>
  <colors>
    <mruColors>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r>
              <a:rPr lang="en-US" sz="1300" b="1" i="0" u="sng" baseline="0">
                <a:solidFill>
                  <a:schemeClr val="tx1"/>
                </a:solidFill>
                <a:uFill>
                  <a:solidFill>
                    <a:schemeClr val="tx1"/>
                  </a:solidFill>
                </a:uFill>
              </a:rPr>
              <a:t>WSWG Enterprises BL1 Share of  Y1-10 income total (£1.314m) from Timber &amp; Living Forest  for each wood  </a:t>
            </a:r>
          </a:p>
        </c:rich>
      </c:tx>
      <c:layout>
        <c:manualLayout>
          <c:xMode val="edge"/>
          <c:yMode val="edge"/>
          <c:x val="7.9568345323741005E-2"/>
          <c:y val="2.2440396011145985E-2"/>
        </c:manualLayout>
      </c:layout>
      <c:overlay val="0"/>
      <c:spPr>
        <a:noFill/>
        <a:ln>
          <a:noFill/>
        </a:ln>
        <a:effectLst/>
      </c:spPr>
      <c:txPr>
        <a:bodyPr rot="0" spcFirstLastPara="1" vertOverflow="ellipsis" vert="horz" wrap="square" anchor="ctr" anchorCtr="1"/>
        <a:lstStyle/>
        <a:p>
          <a:pPr>
            <a:defRPr sz="1300" b="1" i="0" u="sng" strike="noStrike" kern="1200" spc="0" baseline="0">
              <a:solidFill>
                <a:schemeClr val="tx1"/>
              </a:solidFill>
              <a:uFill>
                <a:solidFill>
                  <a:schemeClr val="tx1"/>
                </a:solidFill>
              </a:u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770-4665-9035-FD0F4EF430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770-4665-9035-FD0F4EF430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770-4665-9035-FD0F4EF430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70-4665-9035-FD0F4EF4306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Sheet2!$A$12:$A$15</c:f>
              <c:strCache>
                <c:ptCount val="4"/>
                <c:pt idx="0">
                  <c:v>Woodland enterprises - Living Forest TW</c:v>
                </c:pt>
                <c:pt idx="1">
                  <c:v>Woodland enterprises Timber TW</c:v>
                </c:pt>
                <c:pt idx="2">
                  <c:v>Woodland enterprises - Living Forest FMW</c:v>
                </c:pt>
                <c:pt idx="3">
                  <c:v>Woodland enterprises - Timber FMW</c:v>
                </c:pt>
              </c:strCache>
            </c:strRef>
          </c:cat>
          <c:val>
            <c:numRef>
              <c:f>Sheet2!$B$12:$B$15</c:f>
              <c:numCache>
                <c:formatCode>"£"#,##0_);[Red]\("£"#,##0\)</c:formatCode>
                <c:ptCount val="4"/>
                <c:pt idx="0">
                  <c:v>414705</c:v>
                </c:pt>
                <c:pt idx="1">
                  <c:v>469202.99999999895</c:v>
                </c:pt>
                <c:pt idx="2">
                  <c:v>297600</c:v>
                </c:pt>
                <c:pt idx="3">
                  <c:v>132696</c:v>
                </c:pt>
              </c:numCache>
            </c:numRef>
          </c:val>
          <c:extLst>
            <c:ext xmlns:c16="http://schemas.microsoft.com/office/drawing/2014/chart" uri="{C3380CC4-5D6E-409C-BE32-E72D297353CC}">
              <c16:uniqueId val="{00000000-F59D-4CA8-8D46-0B39B6CDA82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2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BL1 Share of Y1-10 income total (£167,281) from Loggers Shieling and Artists Bothy </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4A-448D-B932-15D58660BA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4A-448D-B932-15D58660BA3B}"/>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Sheet2!$A$8:$A$9</c:f>
              <c:strCache>
                <c:ptCount val="2"/>
                <c:pt idx="0">
                  <c:v>Logger's Shieling</c:v>
                </c:pt>
                <c:pt idx="1">
                  <c:v>Artists' Bothy</c:v>
                </c:pt>
              </c:strCache>
            </c:strRef>
          </c:cat>
          <c:val>
            <c:numRef>
              <c:f>Sheet2!$B$8:$B$9</c:f>
              <c:numCache>
                <c:formatCode>"£"#,##0_);[Red]\("£"#,##0\)</c:formatCode>
                <c:ptCount val="2"/>
                <c:pt idx="0">
                  <c:v>65142</c:v>
                </c:pt>
                <c:pt idx="1">
                  <c:v>102138.8</c:v>
                </c:pt>
              </c:numCache>
            </c:numRef>
          </c:val>
          <c:extLst>
            <c:ext xmlns:c16="http://schemas.microsoft.com/office/drawing/2014/chart" uri="{C3380CC4-5D6E-409C-BE32-E72D297353CC}">
              <c16:uniqueId val="{00000000-D600-4E40-B046-590647DD8F1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r>
              <a:rPr lang="en-US" sz="1300" b="1" i="0" u="sng" baseline="0"/>
              <a:t>WSWG Enterprises BL2 Share of Y1-10 income total (£338,700) from Camp 53 Activities</a:t>
            </a:r>
          </a:p>
        </c:rich>
      </c:tx>
      <c:overlay val="0"/>
      <c:spPr>
        <a:noFill/>
        <a:ln>
          <a:noFill/>
        </a:ln>
        <a:effectLst/>
      </c:spPr>
      <c:txPr>
        <a:bodyPr rot="0" spcFirstLastPara="1" vertOverflow="ellipsis" vert="horz" wrap="square" anchor="ctr" anchorCtr="1"/>
        <a:lstStyle/>
        <a:p>
          <a:pPr>
            <a:defRPr sz="13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76-4A96-898E-A4BA1E87937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76-4A96-898E-A4BA1E87937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76-4A96-898E-A4BA1E87937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76-4A96-898E-A4BA1E87937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Sheet2!$A$19:$A$22</c:f>
              <c:strCache>
                <c:ptCount val="4"/>
                <c:pt idx="0">
                  <c:v>Camp 53 Café</c:v>
                </c:pt>
                <c:pt idx="1">
                  <c:v>Camp 53 Shop</c:v>
                </c:pt>
                <c:pt idx="2">
                  <c:v>Camp 53 Exhibition Space</c:v>
                </c:pt>
                <c:pt idx="3">
                  <c:v>Camp 53 Meeting Room</c:v>
                </c:pt>
              </c:strCache>
            </c:strRef>
          </c:cat>
          <c:val>
            <c:numRef>
              <c:f>Sheet2!$B$19:$B$22</c:f>
              <c:numCache>
                <c:formatCode>"£"#,##0_);[Red]\("£"#,##0\)</c:formatCode>
                <c:ptCount val="4"/>
                <c:pt idx="0">
                  <c:v>240000</c:v>
                </c:pt>
                <c:pt idx="1">
                  <c:v>50000</c:v>
                </c:pt>
                <c:pt idx="2">
                  <c:v>10200</c:v>
                </c:pt>
                <c:pt idx="3">
                  <c:v>38500</c:v>
                </c:pt>
              </c:numCache>
            </c:numRef>
          </c:val>
          <c:extLst>
            <c:ext xmlns:c16="http://schemas.microsoft.com/office/drawing/2014/chart" uri="{C3380CC4-5D6E-409C-BE32-E72D297353CC}">
              <c16:uniqueId val="{00000000-DF1E-4EE1-B11C-CC578A7D4F3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i="0" u="sng" baseline="0">
                <a:uFill>
                  <a:solidFill>
                    <a:schemeClr val="tx1"/>
                  </a:solidFill>
                </a:uFill>
              </a:rPr>
              <a:t>Years 1-10 Total Income Community Enterprises (BL1 +BL2 + Forest Enterprises (BL1)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F0-4DE1-B716-1027900D20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F0-4DE1-B716-1027900D20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F0-4DE1-B716-1027900D202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F0-4DE1-B716-1027900D202C}"/>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1"/>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Sheet2!$A$31:$A$34</c:f>
              <c:strCache>
                <c:ptCount val="4"/>
                <c:pt idx="0">
                  <c:v>Sub total Community enterprises BL1</c:v>
                </c:pt>
                <c:pt idx="1">
                  <c:v>Sub total forest enterprises BL1</c:v>
                </c:pt>
                <c:pt idx="2">
                  <c:v>Sub total Community enterprises BL2</c:v>
                </c:pt>
                <c:pt idx="3">
                  <c:v>Sub total community enterprises BL3</c:v>
                </c:pt>
              </c:strCache>
            </c:strRef>
          </c:cat>
          <c:val>
            <c:numRef>
              <c:f>Sheet2!$B$31:$B$34</c:f>
              <c:numCache>
                <c:formatCode>"£"#,##0_);[Red]\("£"#,##0\)</c:formatCode>
                <c:ptCount val="4"/>
                <c:pt idx="0">
                  <c:v>167280.79999999999</c:v>
                </c:pt>
                <c:pt idx="1">
                  <c:v>1314203.9999999991</c:v>
                </c:pt>
                <c:pt idx="2">
                  <c:v>338700</c:v>
                </c:pt>
                <c:pt idx="3">
                  <c:v>0</c:v>
                </c:pt>
              </c:numCache>
            </c:numRef>
          </c:val>
          <c:extLst>
            <c:ext xmlns:c16="http://schemas.microsoft.com/office/drawing/2014/chart" uri="{C3380CC4-5D6E-409C-BE32-E72D297353CC}">
              <c16:uniqueId val="{00000000-8A60-44B6-955F-D96829CC462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sng" strike="noStrike" kern="1200" baseline="0">
              <a:solidFill>
                <a:schemeClr val="tx1">
                  <a:lumMod val="65000"/>
                  <a:lumOff val="35000"/>
                </a:schemeClr>
              </a:solidFill>
              <a:uFill>
                <a:solidFill>
                  <a:schemeClr val="tx1"/>
                </a:solidFill>
              </a:u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85725</xdr:colOff>
      <xdr:row>5</xdr:row>
      <xdr:rowOff>142875</xdr:rowOff>
    </xdr:from>
    <xdr:to>
      <xdr:col>20</xdr:col>
      <xdr:colOff>504825</xdr:colOff>
      <xdr:row>23</xdr:row>
      <xdr:rowOff>109537</xdr:rowOff>
    </xdr:to>
    <xdr:graphicFrame macro="">
      <xdr:nvGraphicFramePr>
        <xdr:cNvPr id="2" name="Chart 1">
          <a:extLst>
            <a:ext uri="{FF2B5EF4-FFF2-40B4-BE49-F238E27FC236}">
              <a16:creationId xmlns:a16="http://schemas.microsoft.com/office/drawing/2014/main" id="{2C3357FF-D69D-77CC-7E21-EBB22171DC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209550</xdr:colOff>
      <xdr:row>6</xdr:row>
      <xdr:rowOff>38100</xdr:rowOff>
    </xdr:from>
    <xdr:to>
      <xdr:col>12</xdr:col>
      <xdr:colOff>19050</xdr:colOff>
      <xdr:row>24</xdr:row>
      <xdr:rowOff>57150</xdr:rowOff>
    </xdr:to>
    <xdr:graphicFrame macro="">
      <xdr:nvGraphicFramePr>
        <xdr:cNvPr id="3" name="Chart 2">
          <a:extLst>
            <a:ext uri="{FF2B5EF4-FFF2-40B4-BE49-F238E27FC236}">
              <a16:creationId xmlns:a16="http://schemas.microsoft.com/office/drawing/2014/main" id="{F963A9AC-4E11-0241-CA41-B8BB0241FA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371474</xdr:colOff>
      <xdr:row>5</xdr:row>
      <xdr:rowOff>176211</xdr:rowOff>
    </xdr:from>
    <xdr:to>
      <xdr:col>30</xdr:col>
      <xdr:colOff>190499</xdr:colOff>
      <xdr:row>23</xdr:row>
      <xdr:rowOff>161924</xdr:rowOff>
    </xdr:to>
    <xdr:graphicFrame macro="">
      <xdr:nvGraphicFramePr>
        <xdr:cNvPr id="4" name="Chart 3">
          <a:extLst>
            <a:ext uri="{FF2B5EF4-FFF2-40B4-BE49-F238E27FC236}">
              <a16:creationId xmlns:a16="http://schemas.microsoft.com/office/drawing/2014/main" id="{5391ACF1-FB4B-A0E7-50F3-14A7349EF5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228600</xdr:colOff>
      <xdr:row>26</xdr:row>
      <xdr:rowOff>4762</xdr:rowOff>
    </xdr:from>
    <xdr:to>
      <xdr:col>11</xdr:col>
      <xdr:colOff>552450</xdr:colOff>
      <xdr:row>43</xdr:row>
      <xdr:rowOff>171450</xdr:rowOff>
    </xdr:to>
    <xdr:graphicFrame macro="">
      <xdr:nvGraphicFramePr>
        <xdr:cNvPr id="5" name="Chart 4">
          <a:extLst>
            <a:ext uri="{FF2B5EF4-FFF2-40B4-BE49-F238E27FC236}">
              <a16:creationId xmlns:a16="http://schemas.microsoft.com/office/drawing/2014/main" id="{0490B296-5A95-5D7A-8C82-46A76D8463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1FA0-C4E4-4D0B-83B4-0F221207BFB7}">
  <dimension ref="A1:M193"/>
  <sheetViews>
    <sheetView tabSelected="1" zoomScaleNormal="100" workbookViewId="0"/>
  </sheetViews>
  <sheetFormatPr defaultRowHeight="14.4" x14ac:dyDescent="0.3"/>
  <cols>
    <col min="1" max="1" width="60" customWidth="1"/>
    <col min="2" max="2" width="14.33203125" customWidth="1"/>
    <col min="3" max="4" width="14" customWidth="1"/>
    <col min="5" max="5" width="13.6640625" customWidth="1"/>
    <col min="6" max="6" width="14.44140625" customWidth="1"/>
    <col min="7" max="8" width="13.44140625" customWidth="1"/>
    <col min="9" max="9" width="14.6640625" customWidth="1"/>
    <col min="10" max="10" width="14.44140625" customWidth="1"/>
    <col min="11" max="11" width="14.33203125" customWidth="1"/>
    <col min="12" max="12" width="19.44140625" style="92" customWidth="1"/>
  </cols>
  <sheetData>
    <row r="1" spans="1:13" ht="37.200000000000003" thickTop="1" thickBot="1" x14ac:dyDescent="0.4">
      <c r="A1" s="30" t="s">
        <v>189</v>
      </c>
      <c r="B1" s="2" t="s">
        <v>0</v>
      </c>
      <c r="C1" s="2" t="s">
        <v>1</v>
      </c>
      <c r="D1" s="2" t="s">
        <v>2</v>
      </c>
      <c r="E1" s="2" t="s">
        <v>3</v>
      </c>
      <c r="F1" s="2" t="s">
        <v>4</v>
      </c>
      <c r="G1" s="2" t="s">
        <v>5</v>
      </c>
      <c r="H1" s="2" t="s">
        <v>6</v>
      </c>
      <c r="I1" s="2" t="s">
        <v>7</v>
      </c>
      <c r="J1" s="2" t="s">
        <v>8</v>
      </c>
      <c r="K1" s="2" t="s">
        <v>9</v>
      </c>
      <c r="L1" s="131" t="s">
        <v>10</v>
      </c>
    </row>
    <row r="2" spans="1:13" ht="18.600000000000001" thickTop="1" x14ac:dyDescent="0.35">
      <c r="A2" s="3"/>
      <c r="B2" s="4"/>
      <c r="C2" s="4"/>
      <c r="D2" s="4"/>
      <c r="E2" s="4"/>
      <c r="F2" s="4"/>
      <c r="G2" s="4"/>
      <c r="H2" s="4"/>
      <c r="I2" s="4"/>
      <c r="J2" s="4"/>
      <c r="K2" s="133"/>
      <c r="L2" s="80"/>
    </row>
    <row r="3" spans="1:13" ht="18" x14ac:dyDescent="0.35">
      <c r="K3" s="134"/>
      <c r="L3" s="81"/>
    </row>
    <row r="4" spans="1:13" ht="18" x14ac:dyDescent="0.35">
      <c r="A4" s="15" t="s">
        <v>34</v>
      </c>
      <c r="B4" s="16"/>
      <c r="C4" s="16"/>
      <c r="D4" s="16"/>
      <c r="E4" s="16"/>
      <c r="F4" s="16"/>
      <c r="G4" s="16"/>
      <c r="H4" s="16"/>
      <c r="I4" s="16"/>
      <c r="J4" s="16"/>
      <c r="K4" s="135"/>
      <c r="L4" s="81"/>
    </row>
    <row r="5" spans="1:13" ht="18" x14ac:dyDescent="0.35">
      <c r="K5" s="134"/>
      <c r="L5" s="81"/>
    </row>
    <row r="6" spans="1:13" ht="18" x14ac:dyDescent="0.35">
      <c r="A6" s="5" t="s">
        <v>47</v>
      </c>
      <c r="B6" s="23"/>
      <c r="C6" s="23"/>
      <c r="D6" s="23"/>
      <c r="E6" s="23"/>
      <c r="F6" s="23"/>
      <c r="G6" s="23"/>
      <c r="H6" s="23"/>
      <c r="I6" s="23"/>
      <c r="J6" s="23"/>
      <c r="K6" s="136"/>
      <c r="L6" s="81"/>
    </row>
    <row r="7" spans="1:13" ht="18" x14ac:dyDescent="0.35">
      <c r="A7" s="13" t="s">
        <v>60</v>
      </c>
      <c r="B7" s="6"/>
      <c r="C7" s="6"/>
      <c r="D7" s="6"/>
      <c r="E7" s="6"/>
      <c r="F7" s="6"/>
      <c r="G7" s="6"/>
      <c r="H7" s="6"/>
      <c r="I7" s="6"/>
      <c r="J7" s="6"/>
      <c r="K7" s="137"/>
      <c r="L7" s="82"/>
    </row>
    <row r="8" spans="1:13" ht="18" x14ac:dyDescent="0.35">
      <c r="A8" s="9" t="s">
        <v>154</v>
      </c>
      <c r="B8" s="6">
        <v>0</v>
      </c>
      <c r="C8" s="6">
        <v>2700</v>
      </c>
      <c r="D8" s="6">
        <v>2700</v>
      </c>
      <c r="E8" s="6">
        <v>2700</v>
      </c>
      <c r="F8" s="6">
        <v>2700</v>
      </c>
      <c r="G8" s="6">
        <v>2700</v>
      </c>
      <c r="H8" s="6">
        <v>2700</v>
      </c>
      <c r="I8" s="6">
        <v>2700</v>
      </c>
      <c r="J8" s="6">
        <v>2700</v>
      </c>
      <c r="K8" s="137">
        <v>2700</v>
      </c>
      <c r="L8" s="80">
        <f>SUM(B8:K8)</f>
        <v>24300</v>
      </c>
    </row>
    <row r="9" spans="1:13" ht="18" x14ac:dyDescent="0.35">
      <c r="A9" s="9" t="s">
        <v>153</v>
      </c>
      <c r="B9" s="6">
        <v>2640</v>
      </c>
      <c r="C9" s="6">
        <v>3360</v>
      </c>
      <c r="D9" s="6">
        <v>5688</v>
      </c>
      <c r="E9" s="6">
        <v>6048</v>
      </c>
      <c r="F9" s="6">
        <v>10512</v>
      </c>
      <c r="G9" s="6">
        <v>11592</v>
      </c>
      <c r="H9" s="6">
        <v>13104</v>
      </c>
      <c r="I9" s="6">
        <v>13104</v>
      </c>
      <c r="J9" s="6">
        <v>13104</v>
      </c>
      <c r="K9" s="137">
        <v>13104</v>
      </c>
      <c r="L9" s="80">
        <f>SUM(B9:K9)</f>
        <v>92256</v>
      </c>
    </row>
    <row r="10" spans="1:13" ht="18" x14ac:dyDescent="0.35">
      <c r="A10" s="35" t="s">
        <v>156</v>
      </c>
      <c r="B10" s="32">
        <f t="shared" ref="B10:K10" si="0">SUM(B8:B9)</f>
        <v>2640</v>
      </c>
      <c r="C10" s="32">
        <f t="shared" si="0"/>
        <v>6060</v>
      </c>
      <c r="D10" s="32">
        <f t="shared" si="0"/>
        <v>8388</v>
      </c>
      <c r="E10" s="32">
        <f t="shared" si="0"/>
        <v>8748</v>
      </c>
      <c r="F10" s="32">
        <f t="shared" si="0"/>
        <v>13212</v>
      </c>
      <c r="G10" s="32">
        <f t="shared" si="0"/>
        <v>14292</v>
      </c>
      <c r="H10" s="32">
        <f t="shared" si="0"/>
        <v>15804</v>
      </c>
      <c r="I10" s="32">
        <f t="shared" si="0"/>
        <v>15804</v>
      </c>
      <c r="J10" s="32">
        <f t="shared" si="0"/>
        <v>15804</v>
      </c>
      <c r="K10" s="138">
        <f t="shared" si="0"/>
        <v>15804</v>
      </c>
      <c r="L10" s="132">
        <f>SUM(B10:K10)</f>
        <v>116556</v>
      </c>
      <c r="M10" s="122"/>
    </row>
    <row r="11" spans="1:13" ht="18" x14ac:dyDescent="0.35">
      <c r="A11" s="20" t="s">
        <v>62</v>
      </c>
      <c r="B11" s="19"/>
      <c r="C11" s="19"/>
      <c r="D11" s="19"/>
      <c r="E11" s="19"/>
      <c r="F11" s="19"/>
      <c r="G11" s="19"/>
      <c r="H11" s="19"/>
      <c r="I11" s="19"/>
      <c r="J11" s="19"/>
      <c r="K11" s="139"/>
      <c r="L11" s="80"/>
    </row>
    <row r="12" spans="1:13" ht="18" x14ac:dyDescent="0.35">
      <c r="A12" s="9" t="s">
        <v>37</v>
      </c>
      <c r="B12" s="19">
        <v>10100</v>
      </c>
      <c r="C12" s="19">
        <v>17100</v>
      </c>
      <c r="D12" s="19">
        <v>22100</v>
      </c>
      <c r="E12" s="19">
        <v>27800</v>
      </c>
      <c r="F12" s="19">
        <v>33300</v>
      </c>
      <c r="G12" s="19">
        <v>46250</v>
      </c>
      <c r="H12" s="19">
        <v>55355</v>
      </c>
      <c r="I12" s="19">
        <v>59990</v>
      </c>
      <c r="J12" s="19">
        <v>67900</v>
      </c>
      <c r="K12" s="139">
        <v>74810</v>
      </c>
      <c r="L12" s="81">
        <f>SUM(B12:K12)</f>
        <v>414705</v>
      </c>
    </row>
    <row r="13" spans="1:13" ht="18" x14ac:dyDescent="0.35">
      <c r="A13" s="9" t="s">
        <v>38</v>
      </c>
      <c r="B13" s="24">
        <v>0</v>
      </c>
      <c r="C13" s="24">
        <v>248578</v>
      </c>
      <c r="D13" s="24">
        <v>119352</v>
      </c>
      <c r="E13" s="24">
        <v>2125</v>
      </c>
      <c r="F13" s="24">
        <v>2125</v>
      </c>
      <c r="G13" s="24">
        <v>105847</v>
      </c>
      <c r="H13" s="24">
        <v>2575</v>
      </c>
      <c r="I13" s="24">
        <v>2575</v>
      </c>
      <c r="J13" s="24">
        <v>2575</v>
      </c>
      <c r="K13" s="140">
        <v>2575</v>
      </c>
      <c r="L13" s="81">
        <f>SUM(B13:K13)</f>
        <v>488327</v>
      </c>
    </row>
    <row r="14" spans="1:13" ht="18" x14ac:dyDescent="0.35">
      <c r="A14" s="35" t="s">
        <v>180</v>
      </c>
      <c r="B14" s="32">
        <f t="shared" ref="B14:K14" si="1">SUM(B12:B13)</f>
        <v>10100</v>
      </c>
      <c r="C14" s="32">
        <f t="shared" si="1"/>
        <v>265678</v>
      </c>
      <c r="D14" s="32">
        <f t="shared" si="1"/>
        <v>141452</v>
      </c>
      <c r="E14" s="32">
        <f t="shared" si="1"/>
        <v>29925</v>
      </c>
      <c r="F14" s="32">
        <f t="shared" si="1"/>
        <v>35425</v>
      </c>
      <c r="G14" s="32">
        <f t="shared" si="1"/>
        <v>152097</v>
      </c>
      <c r="H14" s="32">
        <f t="shared" si="1"/>
        <v>57930</v>
      </c>
      <c r="I14" s="32">
        <f t="shared" si="1"/>
        <v>62565</v>
      </c>
      <c r="J14" s="32">
        <f t="shared" si="1"/>
        <v>70475</v>
      </c>
      <c r="K14" s="138">
        <f t="shared" si="1"/>
        <v>77385</v>
      </c>
      <c r="L14" s="132">
        <f>SUM(B14:K14)</f>
        <v>903032</v>
      </c>
      <c r="M14" s="122"/>
    </row>
    <row r="15" spans="1:13" ht="18" x14ac:dyDescent="0.35">
      <c r="A15" s="22"/>
      <c r="B15" s="6"/>
      <c r="C15" s="6"/>
      <c r="D15" s="6"/>
      <c r="E15" s="6"/>
      <c r="F15" s="6"/>
      <c r="G15" s="6"/>
      <c r="H15" s="6"/>
      <c r="I15" s="6"/>
      <c r="J15" s="6"/>
      <c r="K15" s="141"/>
      <c r="L15" s="82"/>
    </row>
    <row r="16" spans="1:13" ht="18" x14ac:dyDescent="0.35">
      <c r="A16" s="33" t="s">
        <v>155</v>
      </c>
      <c r="B16" s="34">
        <f t="shared" ref="B16:K16" si="2">B10+B14</f>
        <v>12740</v>
      </c>
      <c r="C16" s="34">
        <f t="shared" si="2"/>
        <v>271738</v>
      </c>
      <c r="D16" s="34">
        <f t="shared" si="2"/>
        <v>149840</v>
      </c>
      <c r="E16" s="34">
        <f t="shared" si="2"/>
        <v>38673</v>
      </c>
      <c r="F16" s="34">
        <f t="shared" si="2"/>
        <v>48637</v>
      </c>
      <c r="G16" s="34">
        <f t="shared" si="2"/>
        <v>166389</v>
      </c>
      <c r="H16" s="34">
        <f t="shared" si="2"/>
        <v>73734</v>
      </c>
      <c r="I16" s="34">
        <f t="shared" si="2"/>
        <v>78369</v>
      </c>
      <c r="J16" s="34">
        <f t="shared" si="2"/>
        <v>86279</v>
      </c>
      <c r="K16" s="142">
        <f t="shared" si="2"/>
        <v>93189</v>
      </c>
      <c r="L16" s="84">
        <f>SUM(B16:K16)</f>
        <v>1019588</v>
      </c>
    </row>
    <row r="17" spans="1:12" x14ac:dyDescent="0.3">
      <c r="K17" s="134"/>
      <c r="L17" s="83"/>
    </row>
    <row r="18" spans="1:12" ht="18" x14ac:dyDescent="0.35">
      <c r="A18" s="25" t="s">
        <v>75</v>
      </c>
      <c r="B18" s="25"/>
      <c r="C18" s="25"/>
      <c r="D18" s="25"/>
      <c r="E18" s="25"/>
      <c r="F18" s="25"/>
      <c r="G18" s="25"/>
      <c r="H18" s="25"/>
      <c r="I18" s="25"/>
      <c r="J18" s="25"/>
      <c r="K18" s="143"/>
      <c r="L18" s="82"/>
    </row>
    <row r="19" spans="1:12" ht="18" x14ac:dyDescent="0.35">
      <c r="A19" s="13" t="s">
        <v>60</v>
      </c>
      <c r="B19" s="6"/>
      <c r="C19" s="6"/>
      <c r="D19" s="6"/>
      <c r="E19" s="6"/>
      <c r="F19" s="6"/>
      <c r="G19" s="6"/>
      <c r="H19" s="6"/>
      <c r="I19" s="6"/>
      <c r="J19" s="6"/>
      <c r="K19" s="137"/>
      <c r="L19" s="82"/>
    </row>
    <row r="20" spans="1:12" ht="18" x14ac:dyDescent="0.35">
      <c r="A20" s="9" t="s">
        <v>152</v>
      </c>
      <c r="B20" s="6">
        <v>0</v>
      </c>
      <c r="C20" s="6">
        <v>0</v>
      </c>
      <c r="D20" s="6">
        <v>0</v>
      </c>
      <c r="E20" s="6">
        <v>0</v>
      </c>
      <c r="F20" s="6">
        <v>0</v>
      </c>
      <c r="G20" s="6">
        <v>0</v>
      </c>
      <c r="H20" s="6">
        <v>0</v>
      </c>
      <c r="I20" s="6">
        <v>0</v>
      </c>
      <c r="J20" s="6">
        <v>0</v>
      </c>
      <c r="K20" s="137">
        <v>0</v>
      </c>
      <c r="L20" s="80">
        <f>SUM(B20:K20)</f>
        <v>0</v>
      </c>
    </row>
    <row r="21" spans="1:12" ht="18" x14ac:dyDescent="0.35">
      <c r="A21" s="9" t="s">
        <v>153</v>
      </c>
      <c r="B21" s="6">
        <v>0</v>
      </c>
      <c r="C21" s="6">
        <v>0</v>
      </c>
      <c r="D21" s="6">
        <v>0</v>
      </c>
      <c r="E21" s="6">
        <v>0</v>
      </c>
      <c r="F21" s="6">
        <v>0</v>
      </c>
      <c r="G21" s="6">
        <v>0</v>
      </c>
      <c r="H21" s="6">
        <v>0</v>
      </c>
      <c r="I21" s="6">
        <v>0</v>
      </c>
      <c r="J21" s="6">
        <v>0</v>
      </c>
      <c r="K21" s="137">
        <v>0</v>
      </c>
      <c r="L21" s="80">
        <f>SUM(B21:K21)</f>
        <v>0</v>
      </c>
    </row>
    <row r="22" spans="1:12" ht="18" x14ac:dyDescent="0.35">
      <c r="A22" s="35" t="s">
        <v>197</v>
      </c>
      <c r="B22" s="32">
        <f>SUM(B20:B21)</f>
        <v>0</v>
      </c>
      <c r="C22" s="32">
        <f t="shared" ref="C22:K22" si="3">SUM(C20:C21)</f>
        <v>0</v>
      </c>
      <c r="D22" s="32">
        <f t="shared" si="3"/>
        <v>0</v>
      </c>
      <c r="E22" s="32">
        <f t="shared" si="3"/>
        <v>0</v>
      </c>
      <c r="F22" s="32">
        <f t="shared" si="3"/>
        <v>0</v>
      </c>
      <c r="G22" s="32">
        <f t="shared" si="3"/>
        <v>0</v>
      </c>
      <c r="H22" s="32">
        <f t="shared" si="3"/>
        <v>0</v>
      </c>
      <c r="I22" s="32">
        <f t="shared" si="3"/>
        <v>0</v>
      </c>
      <c r="J22" s="32">
        <f t="shared" si="3"/>
        <v>0</v>
      </c>
      <c r="K22" s="138">
        <f t="shared" si="3"/>
        <v>0</v>
      </c>
      <c r="L22" s="84">
        <f>SUM(B22:K22)</f>
        <v>0</v>
      </c>
    </row>
    <row r="23" spans="1:12" ht="18" x14ac:dyDescent="0.35">
      <c r="A23" s="20" t="s">
        <v>62</v>
      </c>
      <c r="B23" s="19"/>
      <c r="C23" s="19"/>
      <c r="D23" s="19"/>
      <c r="E23" s="19"/>
      <c r="F23" s="19"/>
      <c r="G23" s="19"/>
      <c r="H23" s="19"/>
      <c r="I23" s="19"/>
      <c r="J23" s="19"/>
      <c r="K23" s="139"/>
      <c r="L23" s="80"/>
    </row>
    <row r="24" spans="1:12" ht="18" x14ac:dyDescent="0.35">
      <c r="A24" s="9" t="s">
        <v>37</v>
      </c>
      <c r="B24" s="19">
        <v>2810</v>
      </c>
      <c r="C24" s="19">
        <v>15355</v>
      </c>
      <c r="D24" s="19">
        <v>4070</v>
      </c>
      <c r="E24" s="19">
        <v>7560</v>
      </c>
      <c r="F24" s="19">
        <v>6110</v>
      </c>
      <c r="G24" s="19">
        <v>7135</v>
      </c>
      <c r="H24" s="19">
        <v>8848</v>
      </c>
      <c r="I24" s="19">
        <v>9960</v>
      </c>
      <c r="J24" s="19">
        <v>11160</v>
      </c>
      <c r="K24" s="139">
        <v>12360</v>
      </c>
      <c r="L24" s="81">
        <f>SUM(B24:K24)</f>
        <v>85368</v>
      </c>
    </row>
    <row r="25" spans="1:12" ht="18" x14ac:dyDescent="0.35">
      <c r="A25" s="9" t="s">
        <v>38</v>
      </c>
      <c r="B25" s="19">
        <v>100</v>
      </c>
      <c r="C25" s="19">
        <v>100</v>
      </c>
      <c r="D25" s="19">
        <v>10120</v>
      </c>
      <c r="E25" s="19">
        <v>100</v>
      </c>
      <c r="F25" s="19">
        <v>100</v>
      </c>
      <c r="G25" s="19">
        <v>1045</v>
      </c>
      <c r="H25" s="19">
        <v>145</v>
      </c>
      <c r="I25" s="19">
        <v>145</v>
      </c>
      <c r="J25" s="19">
        <v>145</v>
      </c>
      <c r="K25" s="144">
        <v>145</v>
      </c>
      <c r="L25" s="81">
        <f>SUM(B25:K25)</f>
        <v>12145</v>
      </c>
    </row>
    <row r="26" spans="1:12" ht="18" x14ac:dyDescent="0.35">
      <c r="A26" s="35" t="s">
        <v>181</v>
      </c>
      <c r="B26" s="36">
        <f t="shared" ref="B26:K26" si="4">SUM(B24:B25)</f>
        <v>2910</v>
      </c>
      <c r="C26" s="36">
        <f t="shared" si="4"/>
        <v>15455</v>
      </c>
      <c r="D26" s="36">
        <f t="shared" si="4"/>
        <v>14190</v>
      </c>
      <c r="E26" s="36">
        <f t="shared" si="4"/>
        <v>7660</v>
      </c>
      <c r="F26" s="36">
        <f t="shared" si="4"/>
        <v>6210</v>
      </c>
      <c r="G26" s="36">
        <f t="shared" si="4"/>
        <v>8180</v>
      </c>
      <c r="H26" s="36">
        <f t="shared" si="4"/>
        <v>8993</v>
      </c>
      <c r="I26" s="36">
        <f t="shared" si="4"/>
        <v>10105</v>
      </c>
      <c r="J26" s="36">
        <f t="shared" si="4"/>
        <v>11305</v>
      </c>
      <c r="K26" s="145">
        <f t="shared" si="4"/>
        <v>12505</v>
      </c>
      <c r="L26" s="84">
        <f>SUM(B26:K26)</f>
        <v>97513</v>
      </c>
    </row>
    <row r="27" spans="1:12" ht="18" x14ac:dyDescent="0.35">
      <c r="A27" s="22"/>
      <c r="B27" s="6"/>
      <c r="C27" s="6"/>
      <c r="D27" s="6"/>
      <c r="E27" s="6"/>
      <c r="F27" s="6"/>
      <c r="G27" s="6"/>
      <c r="H27" s="6"/>
      <c r="I27" s="6"/>
      <c r="J27" s="6"/>
      <c r="K27" s="137"/>
      <c r="L27" s="80"/>
    </row>
    <row r="28" spans="1:12" ht="18" x14ac:dyDescent="0.35">
      <c r="A28" s="50" t="s">
        <v>157</v>
      </c>
      <c r="B28" s="49">
        <f t="shared" ref="B28:K28" si="5">B22+B26</f>
        <v>2910</v>
      </c>
      <c r="C28" s="49">
        <f t="shared" si="5"/>
        <v>15455</v>
      </c>
      <c r="D28" s="49">
        <f t="shared" si="5"/>
        <v>14190</v>
      </c>
      <c r="E28" s="49">
        <f t="shared" si="5"/>
        <v>7660</v>
      </c>
      <c r="F28" s="49">
        <f t="shared" si="5"/>
        <v>6210</v>
      </c>
      <c r="G28" s="49">
        <f t="shared" si="5"/>
        <v>8180</v>
      </c>
      <c r="H28" s="49">
        <f t="shared" si="5"/>
        <v>8993</v>
      </c>
      <c r="I28" s="49">
        <f t="shared" si="5"/>
        <v>10105</v>
      </c>
      <c r="J28" s="49">
        <f t="shared" si="5"/>
        <v>11305</v>
      </c>
      <c r="K28" s="146">
        <f t="shared" si="5"/>
        <v>12505</v>
      </c>
      <c r="L28" s="84">
        <f>SUM(B28:K28)</f>
        <v>97513</v>
      </c>
    </row>
    <row r="29" spans="1:12" ht="18" x14ac:dyDescent="0.35">
      <c r="A29" s="48"/>
      <c r="B29" s="2"/>
      <c r="C29" s="2"/>
      <c r="D29" s="2"/>
      <c r="E29" s="2"/>
      <c r="F29" s="2"/>
      <c r="G29" s="2"/>
      <c r="H29" s="2"/>
      <c r="I29" s="2"/>
      <c r="J29" s="2"/>
      <c r="K29" s="147"/>
      <c r="L29" s="80"/>
    </row>
    <row r="30" spans="1:12" ht="18" x14ac:dyDescent="0.35">
      <c r="A30" s="26" t="s">
        <v>55</v>
      </c>
      <c r="B30" s="27"/>
      <c r="C30" s="27"/>
      <c r="D30" s="27"/>
      <c r="E30" s="27"/>
      <c r="F30" s="27"/>
      <c r="G30" s="27"/>
      <c r="H30" s="27"/>
      <c r="I30" s="27"/>
      <c r="J30" s="27"/>
      <c r="K30" s="148"/>
      <c r="L30" s="81"/>
    </row>
    <row r="31" spans="1:12" ht="18" x14ac:dyDescent="0.35">
      <c r="A31" s="13" t="s">
        <v>60</v>
      </c>
      <c r="B31" s="6"/>
      <c r="C31" s="6"/>
      <c r="D31" s="6"/>
      <c r="E31" s="6"/>
      <c r="F31" s="6"/>
      <c r="G31" s="6"/>
      <c r="H31" s="6"/>
      <c r="I31" s="6"/>
      <c r="J31" s="6"/>
      <c r="K31" s="137"/>
      <c r="L31" s="80"/>
    </row>
    <row r="32" spans="1:12" ht="18" x14ac:dyDescent="0.35">
      <c r="A32" s="9" t="s">
        <v>152</v>
      </c>
      <c r="B32" s="6">
        <f t="shared" ref="B32:K32" si="6">B8-B20</f>
        <v>0</v>
      </c>
      <c r="C32" s="6">
        <f t="shared" si="6"/>
        <v>2700</v>
      </c>
      <c r="D32" s="6">
        <f t="shared" si="6"/>
        <v>2700</v>
      </c>
      <c r="E32" s="6">
        <f t="shared" si="6"/>
        <v>2700</v>
      </c>
      <c r="F32" s="6">
        <f t="shared" si="6"/>
        <v>2700</v>
      </c>
      <c r="G32" s="6">
        <f t="shared" si="6"/>
        <v>2700</v>
      </c>
      <c r="H32" s="6">
        <f t="shared" si="6"/>
        <v>2700</v>
      </c>
      <c r="I32" s="6">
        <f t="shared" si="6"/>
        <v>2700</v>
      </c>
      <c r="J32" s="6">
        <f t="shared" si="6"/>
        <v>2700</v>
      </c>
      <c r="K32" s="137">
        <f t="shared" si="6"/>
        <v>2700</v>
      </c>
      <c r="L32" s="80">
        <f>SUM(B32:K32)</f>
        <v>24300</v>
      </c>
    </row>
    <row r="33" spans="1:13" ht="18" x14ac:dyDescent="0.35">
      <c r="A33" s="9" t="s">
        <v>153</v>
      </c>
      <c r="B33" s="6">
        <f t="shared" ref="B33:K33" si="7">B9-B21</f>
        <v>2640</v>
      </c>
      <c r="C33" s="6">
        <f t="shared" si="7"/>
        <v>3360</v>
      </c>
      <c r="D33" s="6">
        <f t="shared" si="7"/>
        <v>5688</v>
      </c>
      <c r="E33" s="6">
        <f t="shared" si="7"/>
        <v>6048</v>
      </c>
      <c r="F33" s="6">
        <f t="shared" si="7"/>
        <v>10512</v>
      </c>
      <c r="G33" s="6">
        <f t="shared" si="7"/>
        <v>11592</v>
      </c>
      <c r="H33" s="6">
        <f t="shared" si="7"/>
        <v>13104</v>
      </c>
      <c r="I33" s="6">
        <f t="shared" si="7"/>
        <v>13104</v>
      </c>
      <c r="J33" s="6">
        <f t="shared" si="7"/>
        <v>13104</v>
      </c>
      <c r="K33" s="137">
        <f t="shared" si="7"/>
        <v>13104</v>
      </c>
      <c r="L33" s="80">
        <f>SUM(B33:K33)</f>
        <v>92256</v>
      </c>
    </row>
    <row r="34" spans="1:13" ht="18" x14ac:dyDescent="0.35">
      <c r="A34" s="10" t="s">
        <v>158</v>
      </c>
      <c r="B34" s="17">
        <f t="shared" ref="B34:K34" si="8">SUM(B32:B33)</f>
        <v>2640</v>
      </c>
      <c r="C34" s="17">
        <f t="shared" si="8"/>
        <v>6060</v>
      </c>
      <c r="D34" s="17">
        <f t="shared" si="8"/>
        <v>8388</v>
      </c>
      <c r="E34" s="17">
        <f t="shared" si="8"/>
        <v>8748</v>
      </c>
      <c r="F34" s="17">
        <f t="shared" si="8"/>
        <v>13212</v>
      </c>
      <c r="G34" s="17">
        <f t="shared" si="8"/>
        <v>14292</v>
      </c>
      <c r="H34" s="17">
        <f t="shared" si="8"/>
        <v>15804</v>
      </c>
      <c r="I34" s="17">
        <f t="shared" si="8"/>
        <v>15804</v>
      </c>
      <c r="J34" s="17">
        <f t="shared" si="8"/>
        <v>15804</v>
      </c>
      <c r="K34" s="149">
        <f t="shared" si="8"/>
        <v>15804</v>
      </c>
      <c r="L34" s="80">
        <f t="shared" ref="L34" si="9">SUM(B34:K34)</f>
        <v>116556</v>
      </c>
    </row>
    <row r="35" spans="1:13" ht="18" x14ac:dyDescent="0.35">
      <c r="A35" s="20" t="s">
        <v>62</v>
      </c>
      <c r="B35" s="19"/>
      <c r="C35" s="19"/>
      <c r="D35" s="19"/>
      <c r="E35" s="19"/>
      <c r="F35" s="19"/>
      <c r="G35" s="19"/>
      <c r="H35" s="19"/>
      <c r="I35" s="19"/>
      <c r="J35" s="19"/>
      <c r="K35" s="139"/>
      <c r="L35" s="80"/>
    </row>
    <row r="36" spans="1:13" ht="18" x14ac:dyDescent="0.35">
      <c r="A36" s="9" t="s">
        <v>37</v>
      </c>
      <c r="B36" s="19">
        <f t="shared" ref="B36:K36" si="10">B12-B24</f>
        <v>7290</v>
      </c>
      <c r="C36" s="19">
        <f t="shared" si="10"/>
        <v>1745</v>
      </c>
      <c r="D36" s="19">
        <f t="shared" si="10"/>
        <v>18030</v>
      </c>
      <c r="E36" s="19">
        <f t="shared" si="10"/>
        <v>20240</v>
      </c>
      <c r="F36" s="19">
        <f t="shared" si="10"/>
        <v>27190</v>
      </c>
      <c r="G36" s="19">
        <f t="shared" si="10"/>
        <v>39115</v>
      </c>
      <c r="H36" s="19">
        <f t="shared" si="10"/>
        <v>46507</v>
      </c>
      <c r="I36" s="19">
        <f t="shared" si="10"/>
        <v>50030</v>
      </c>
      <c r="J36" s="19">
        <f t="shared" si="10"/>
        <v>56740</v>
      </c>
      <c r="K36" s="139">
        <f t="shared" si="10"/>
        <v>62450</v>
      </c>
      <c r="L36" s="81">
        <f>SUM(B36:K36)</f>
        <v>329337</v>
      </c>
    </row>
    <row r="37" spans="1:13" ht="18" x14ac:dyDescent="0.35">
      <c r="A37" s="9" t="s">
        <v>38</v>
      </c>
      <c r="B37" s="19">
        <f t="shared" ref="B37:K37" si="11">B13-B25</f>
        <v>-100</v>
      </c>
      <c r="C37" s="19">
        <f t="shared" si="11"/>
        <v>248478</v>
      </c>
      <c r="D37" s="19">
        <f t="shared" si="11"/>
        <v>109232</v>
      </c>
      <c r="E37" s="19">
        <f t="shared" si="11"/>
        <v>2025</v>
      </c>
      <c r="F37" s="19">
        <f t="shared" si="11"/>
        <v>2025</v>
      </c>
      <c r="G37" s="19">
        <f t="shared" si="11"/>
        <v>104802</v>
      </c>
      <c r="H37" s="19">
        <f t="shared" si="11"/>
        <v>2430</v>
      </c>
      <c r="I37" s="19">
        <f t="shared" si="11"/>
        <v>2430</v>
      </c>
      <c r="J37" s="19">
        <f t="shared" si="11"/>
        <v>2430</v>
      </c>
      <c r="K37" s="139">
        <f t="shared" si="11"/>
        <v>2430</v>
      </c>
      <c r="L37" s="81">
        <f>SUM(B37:K37)</f>
        <v>476182</v>
      </c>
    </row>
    <row r="38" spans="1:13" ht="18" x14ac:dyDescent="0.35">
      <c r="A38" s="10" t="s">
        <v>182</v>
      </c>
      <c r="B38" s="17">
        <f t="shared" ref="B38:K38" si="12">SUM(B36:B37)</f>
        <v>7190</v>
      </c>
      <c r="C38" s="17">
        <f t="shared" si="12"/>
        <v>250223</v>
      </c>
      <c r="D38" s="17">
        <f t="shared" si="12"/>
        <v>127262</v>
      </c>
      <c r="E38" s="17">
        <f t="shared" si="12"/>
        <v>22265</v>
      </c>
      <c r="F38" s="17">
        <f t="shared" si="12"/>
        <v>29215</v>
      </c>
      <c r="G38" s="17">
        <f t="shared" si="12"/>
        <v>143917</v>
      </c>
      <c r="H38" s="17">
        <f t="shared" si="12"/>
        <v>48937</v>
      </c>
      <c r="I38" s="17">
        <f t="shared" si="12"/>
        <v>52460</v>
      </c>
      <c r="J38" s="17">
        <f t="shared" si="12"/>
        <v>59170</v>
      </c>
      <c r="K38" s="149">
        <f t="shared" si="12"/>
        <v>64880</v>
      </c>
      <c r="L38" s="80">
        <f>SUM(B38:K38)</f>
        <v>805519</v>
      </c>
    </row>
    <row r="39" spans="1:13" ht="18" x14ac:dyDescent="0.35">
      <c r="A39" s="18"/>
      <c r="B39" s="19"/>
      <c r="C39" s="19"/>
      <c r="D39" s="19"/>
      <c r="E39" s="19"/>
      <c r="F39" s="19"/>
      <c r="G39" s="19"/>
      <c r="H39" s="19"/>
      <c r="I39" s="19"/>
      <c r="J39" s="19"/>
      <c r="K39" s="144"/>
      <c r="L39" s="80"/>
    </row>
    <row r="40" spans="1:13" s="12" customFormat="1" ht="39.75" customHeight="1" x14ac:dyDescent="0.35">
      <c r="A40" s="51" t="s">
        <v>159</v>
      </c>
      <c r="B40" s="52">
        <f>B34+B38</f>
        <v>9830</v>
      </c>
      <c r="C40" s="52">
        <f t="shared" ref="C40:K40" si="13">C34+C38</f>
        <v>256283</v>
      </c>
      <c r="D40" s="52">
        <f t="shared" si="13"/>
        <v>135650</v>
      </c>
      <c r="E40" s="52">
        <f t="shared" si="13"/>
        <v>31013</v>
      </c>
      <c r="F40" s="52">
        <f t="shared" si="13"/>
        <v>42427</v>
      </c>
      <c r="G40" s="52">
        <f t="shared" si="13"/>
        <v>158209</v>
      </c>
      <c r="H40" s="52">
        <f t="shared" si="13"/>
        <v>64741</v>
      </c>
      <c r="I40" s="52">
        <f t="shared" si="13"/>
        <v>68264</v>
      </c>
      <c r="J40" s="52">
        <f t="shared" si="13"/>
        <v>74974</v>
      </c>
      <c r="K40" s="153">
        <f t="shared" si="13"/>
        <v>80684</v>
      </c>
      <c r="L40" s="150">
        <f>SUM(B40:K40)</f>
        <v>922075</v>
      </c>
    </row>
    <row r="41" spans="1:13" x14ac:dyDescent="0.3">
      <c r="K41" s="134"/>
      <c r="L41" s="85"/>
    </row>
    <row r="42" spans="1:13" ht="18" x14ac:dyDescent="0.35">
      <c r="A42" s="1" t="s">
        <v>77</v>
      </c>
      <c r="K42" s="134"/>
      <c r="L42" s="85"/>
    </row>
    <row r="43" spans="1:13" ht="18" x14ac:dyDescent="0.35">
      <c r="A43" s="1" t="s">
        <v>78</v>
      </c>
      <c r="K43" s="134"/>
      <c r="L43" s="86"/>
    </row>
    <row r="44" spans="1:13" x14ac:dyDescent="0.3">
      <c r="K44" s="134"/>
      <c r="L44" s="85"/>
    </row>
    <row r="45" spans="1:13" ht="18.600000000000001" thickBot="1" x14ac:dyDescent="0.4">
      <c r="A45" s="55" t="s">
        <v>98</v>
      </c>
      <c r="B45" s="53">
        <v>0</v>
      </c>
      <c r="C45" s="53">
        <v>0</v>
      </c>
      <c r="D45" s="54">
        <v>0</v>
      </c>
      <c r="E45" s="54">
        <v>0</v>
      </c>
      <c r="F45" s="53">
        <v>0</v>
      </c>
      <c r="G45" s="54">
        <v>0</v>
      </c>
      <c r="H45" s="54">
        <v>0</v>
      </c>
      <c r="I45" s="54">
        <v>0</v>
      </c>
      <c r="J45" s="54">
        <v>0</v>
      </c>
      <c r="K45" s="154">
        <v>0</v>
      </c>
      <c r="L45" s="87">
        <f>SUM(B45:K45)</f>
        <v>0</v>
      </c>
    </row>
    <row r="46" spans="1:13" ht="18.600000000000001" thickBot="1" x14ac:dyDescent="0.4">
      <c r="A46" s="40" t="s">
        <v>160</v>
      </c>
      <c r="B46" s="41">
        <f>B40-B45</f>
        <v>9830</v>
      </c>
      <c r="C46" s="41">
        <f t="shared" ref="C46:K46" si="14">C40-C45</f>
        <v>256283</v>
      </c>
      <c r="D46" s="41">
        <f t="shared" si="14"/>
        <v>135650</v>
      </c>
      <c r="E46" s="41">
        <f t="shared" si="14"/>
        <v>31013</v>
      </c>
      <c r="F46" s="41">
        <f t="shared" si="14"/>
        <v>42427</v>
      </c>
      <c r="G46" s="41">
        <f t="shared" si="14"/>
        <v>158209</v>
      </c>
      <c r="H46" s="41">
        <f t="shared" si="14"/>
        <v>64741</v>
      </c>
      <c r="I46" s="41">
        <f t="shared" si="14"/>
        <v>68264</v>
      </c>
      <c r="J46" s="41">
        <f t="shared" si="14"/>
        <v>74974</v>
      </c>
      <c r="K46" s="155">
        <f t="shared" si="14"/>
        <v>80684</v>
      </c>
      <c r="L46" s="151">
        <f>SUM(B46:K46)</f>
        <v>922075</v>
      </c>
    </row>
    <row r="47" spans="1:13" ht="15" thickBot="1" x14ac:dyDescent="0.35">
      <c r="K47" s="134"/>
      <c r="L47" s="85"/>
    </row>
    <row r="48" spans="1:13" s="12" customFormat="1" ht="18.600000000000001" thickBot="1" x14ac:dyDescent="0.4">
      <c r="A48" s="47" t="s">
        <v>76</v>
      </c>
      <c r="B48" s="110">
        <f>B46</f>
        <v>9830</v>
      </c>
      <c r="C48" s="110">
        <f>B48+C46</f>
        <v>266113</v>
      </c>
      <c r="D48" s="110">
        <f t="shared" ref="D48:K48" si="15">C48+D46</f>
        <v>401763</v>
      </c>
      <c r="E48" s="110">
        <f t="shared" si="15"/>
        <v>432776</v>
      </c>
      <c r="F48" s="110">
        <f t="shared" si="15"/>
        <v>475203</v>
      </c>
      <c r="G48" s="110">
        <f t="shared" si="15"/>
        <v>633412</v>
      </c>
      <c r="H48" s="110">
        <f t="shared" si="15"/>
        <v>698153</v>
      </c>
      <c r="I48" s="110">
        <f t="shared" si="15"/>
        <v>766417</v>
      </c>
      <c r="J48" s="110">
        <f t="shared" si="15"/>
        <v>841391</v>
      </c>
      <c r="K48" s="156">
        <f t="shared" si="15"/>
        <v>922075</v>
      </c>
      <c r="L48" s="152"/>
      <c r="M48" s="124"/>
    </row>
    <row r="49" spans="1:12" ht="18" x14ac:dyDescent="0.35">
      <c r="A49" s="7"/>
      <c r="B49" s="31"/>
      <c r="C49" s="31"/>
      <c r="D49" s="31"/>
      <c r="E49" s="31"/>
      <c r="F49" s="31"/>
      <c r="G49" s="31"/>
      <c r="H49" s="31"/>
      <c r="I49" s="31"/>
      <c r="J49" s="31"/>
      <c r="K49" s="157"/>
      <c r="L49" s="85"/>
    </row>
    <row r="50" spans="1:12" ht="72" x14ac:dyDescent="0.35">
      <c r="A50" s="38" t="s">
        <v>185</v>
      </c>
      <c r="K50" s="134"/>
      <c r="L50" s="85"/>
    </row>
    <row r="51" spans="1:12" x14ac:dyDescent="0.3">
      <c r="K51" s="134"/>
      <c r="L51" s="85"/>
    </row>
    <row r="52" spans="1:12" ht="18" x14ac:dyDescent="0.35">
      <c r="A52" s="29" t="s">
        <v>120</v>
      </c>
      <c r="K52" s="134"/>
      <c r="L52" s="85"/>
    </row>
    <row r="53" spans="1:12" ht="18" x14ac:dyDescent="0.35">
      <c r="A53" s="37"/>
      <c r="K53" s="134"/>
      <c r="L53" s="85"/>
    </row>
    <row r="54" spans="1:12" ht="18" x14ac:dyDescent="0.35">
      <c r="A54" s="29" t="s">
        <v>56</v>
      </c>
      <c r="B54" s="111" t="s">
        <v>74</v>
      </c>
      <c r="C54" s="111" t="s">
        <v>1</v>
      </c>
      <c r="D54" s="111" t="s">
        <v>2</v>
      </c>
      <c r="E54" s="111" t="s">
        <v>3</v>
      </c>
      <c r="F54" s="111" t="s">
        <v>4</v>
      </c>
      <c r="G54" s="111" t="s">
        <v>5</v>
      </c>
      <c r="H54" s="111" t="s">
        <v>6</v>
      </c>
      <c r="I54" s="111" t="s">
        <v>7</v>
      </c>
      <c r="J54" s="111" t="s">
        <v>8</v>
      </c>
      <c r="K54" s="158" t="s">
        <v>9</v>
      </c>
      <c r="L54" s="150" t="s">
        <v>10</v>
      </c>
    </row>
    <row r="55" spans="1:12" ht="18" x14ac:dyDescent="0.35">
      <c r="A55" s="29" t="s">
        <v>11</v>
      </c>
      <c r="B55" s="112"/>
      <c r="C55" s="112"/>
      <c r="D55" s="112"/>
      <c r="E55" s="112"/>
      <c r="F55" s="112"/>
      <c r="G55" s="112"/>
      <c r="H55" s="112"/>
      <c r="I55" s="112"/>
      <c r="J55" s="112"/>
      <c r="K55" s="159"/>
      <c r="L55" s="113"/>
    </row>
    <row r="56" spans="1:12" ht="18" x14ac:dyDescent="0.35">
      <c r="A56" s="8" t="s">
        <v>151</v>
      </c>
      <c r="B56" s="6"/>
      <c r="C56" s="6"/>
      <c r="D56" s="6"/>
      <c r="E56" s="6"/>
      <c r="F56" s="6"/>
      <c r="G56" s="6"/>
      <c r="H56" s="6"/>
      <c r="I56" s="6"/>
      <c r="J56" s="6"/>
      <c r="K56" s="137"/>
      <c r="L56" s="82"/>
    </row>
    <row r="57" spans="1:12" ht="36" x14ac:dyDescent="0.35">
      <c r="A57" s="61" t="s">
        <v>190</v>
      </c>
      <c r="B57" s="6">
        <v>24000</v>
      </c>
      <c r="C57" s="6">
        <v>24000</v>
      </c>
      <c r="D57" s="6">
        <v>24000</v>
      </c>
      <c r="E57" s="6">
        <v>24000</v>
      </c>
      <c r="F57" s="6">
        <v>24000</v>
      </c>
      <c r="G57" s="6">
        <v>24000</v>
      </c>
      <c r="H57" s="6">
        <v>24000</v>
      </c>
      <c r="I57" s="6">
        <v>24000</v>
      </c>
      <c r="J57" s="6">
        <v>24000</v>
      </c>
      <c r="K57" s="137">
        <v>24000</v>
      </c>
      <c r="L57" s="81">
        <f t="shared" ref="L57" si="16">SUM(B57:K57)</f>
        <v>240000</v>
      </c>
    </row>
    <row r="58" spans="1:12" ht="18" x14ac:dyDescent="0.35">
      <c r="A58" s="10" t="s">
        <v>163</v>
      </c>
      <c r="B58" s="2">
        <f t="shared" ref="B58:K58" si="17">SUM(B57:B57)</f>
        <v>24000</v>
      </c>
      <c r="C58" s="2">
        <f t="shared" si="17"/>
        <v>24000</v>
      </c>
      <c r="D58" s="2">
        <f t="shared" si="17"/>
        <v>24000</v>
      </c>
      <c r="E58" s="2">
        <f t="shared" si="17"/>
        <v>24000</v>
      </c>
      <c r="F58" s="2">
        <f t="shared" si="17"/>
        <v>24000</v>
      </c>
      <c r="G58" s="2">
        <f t="shared" si="17"/>
        <v>24000</v>
      </c>
      <c r="H58" s="2">
        <f t="shared" si="17"/>
        <v>24000</v>
      </c>
      <c r="I58" s="2">
        <f t="shared" si="17"/>
        <v>24000</v>
      </c>
      <c r="J58" s="2">
        <f t="shared" si="17"/>
        <v>24000</v>
      </c>
      <c r="K58" s="147">
        <f t="shared" si="17"/>
        <v>24000</v>
      </c>
      <c r="L58" s="80">
        <f>SUM(B58:K58)</f>
        <v>240000</v>
      </c>
    </row>
    <row r="59" spans="1:12" x14ac:dyDescent="0.3">
      <c r="K59" s="134"/>
      <c r="L59" s="85"/>
    </row>
    <row r="60" spans="1:12" ht="18" x14ac:dyDescent="0.35">
      <c r="A60" s="115" t="s">
        <v>29</v>
      </c>
      <c r="B60" s="6">
        <v>4000</v>
      </c>
      <c r="C60" s="6">
        <v>4000</v>
      </c>
      <c r="D60" s="6">
        <v>4000</v>
      </c>
      <c r="E60" s="6">
        <v>4000</v>
      </c>
      <c r="F60" s="6">
        <v>4000</v>
      </c>
      <c r="G60" s="6">
        <v>4000</v>
      </c>
      <c r="H60" s="6">
        <v>4000</v>
      </c>
      <c r="I60" s="6">
        <v>4000</v>
      </c>
      <c r="J60" s="6">
        <v>4000</v>
      </c>
      <c r="K60" s="137">
        <v>4000</v>
      </c>
      <c r="L60" s="80">
        <f>SUM(B60:K60)</f>
        <v>40000</v>
      </c>
    </row>
    <row r="61" spans="1:12" ht="18" x14ac:dyDescent="0.35">
      <c r="A61" s="115" t="s">
        <v>191</v>
      </c>
      <c r="B61" s="6">
        <v>20950</v>
      </c>
      <c r="C61" s="6">
        <v>2200</v>
      </c>
      <c r="D61" s="6">
        <v>2250</v>
      </c>
      <c r="E61" s="6">
        <v>1250</v>
      </c>
      <c r="F61" s="6">
        <v>1250</v>
      </c>
      <c r="G61" s="6">
        <v>2400</v>
      </c>
      <c r="H61" s="6">
        <v>1250</v>
      </c>
      <c r="I61" s="6">
        <v>2250</v>
      </c>
      <c r="J61" s="6">
        <v>1250</v>
      </c>
      <c r="K61" s="137">
        <v>1250</v>
      </c>
      <c r="L61" s="80">
        <f>SUM(B61:K61)</f>
        <v>36300</v>
      </c>
    </row>
    <row r="62" spans="1:12" ht="18" x14ac:dyDescent="0.35">
      <c r="A62" s="115" t="s">
        <v>161</v>
      </c>
      <c r="B62" s="6">
        <v>7920</v>
      </c>
      <c r="C62" s="6">
        <v>50</v>
      </c>
      <c r="D62" s="6">
        <v>500</v>
      </c>
      <c r="E62" s="6">
        <v>700</v>
      </c>
      <c r="F62" s="6">
        <v>500</v>
      </c>
      <c r="G62" s="6">
        <v>1900</v>
      </c>
      <c r="H62" s="6">
        <v>250</v>
      </c>
      <c r="I62" s="6">
        <v>0</v>
      </c>
      <c r="J62" s="6">
        <v>0</v>
      </c>
      <c r="K62" s="137">
        <v>0</v>
      </c>
      <c r="L62" s="80">
        <f>SUM(B62:K62)</f>
        <v>11820</v>
      </c>
    </row>
    <row r="63" spans="1:12" ht="18" x14ac:dyDescent="0.35">
      <c r="A63" s="11"/>
      <c r="B63" s="6"/>
      <c r="C63" s="6"/>
      <c r="D63" s="6"/>
      <c r="E63" s="6"/>
      <c r="F63" s="6"/>
      <c r="G63" s="6"/>
      <c r="H63" s="6"/>
      <c r="I63" s="6"/>
      <c r="J63" s="6"/>
      <c r="K63" s="137"/>
      <c r="L63" s="80"/>
    </row>
    <row r="64" spans="1:12" ht="18" x14ac:dyDescent="0.35">
      <c r="A64" s="48" t="s">
        <v>162</v>
      </c>
      <c r="B64" s="17">
        <f t="shared" ref="B64:K64" si="18">SUM(B60:B63)</f>
        <v>32870</v>
      </c>
      <c r="C64" s="17">
        <f t="shared" si="18"/>
        <v>6250</v>
      </c>
      <c r="D64" s="17">
        <f t="shared" si="18"/>
        <v>6750</v>
      </c>
      <c r="E64" s="17">
        <f t="shared" si="18"/>
        <v>5950</v>
      </c>
      <c r="F64" s="17">
        <f t="shared" si="18"/>
        <v>5750</v>
      </c>
      <c r="G64" s="17">
        <f t="shared" si="18"/>
        <v>8300</v>
      </c>
      <c r="H64" s="17">
        <f t="shared" si="18"/>
        <v>5500</v>
      </c>
      <c r="I64" s="17">
        <f t="shared" si="18"/>
        <v>6250</v>
      </c>
      <c r="J64" s="17">
        <f t="shared" si="18"/>
        <v>5250</v>
      </c>
      <c r="K64" s="149">
        <f t="shared" si="18"/>
        <v>5250</v>
      </c>
      <c r="L64" s="88">
        <f>SUM(B64:K64)</f>
        <v>88120</v>
      </c>
    </row>
    <row r="65" spans="1:13" ht="15" thickBot="1" x14ac:dyDescent="0.35">
      <c r="K65" s="134"/>
      <c r="L65" s="85"/>
    </row>
    <row r="66" spans="1:13" ht="41.25" customHeight="1" thickBot="1" x14ac:dyDescent="0.4">
      <c r="A66" s="42" t="s">
        <v>164</v>
      </c>
      <c r="B66" s="43">
        <f t="shared" ref="B66:K66" si="19">B58+B64</f>
        <v>56870</v>
      </c>
      <c r="C66" s="43">
        <f t="shared" si="19"/>
        <v>30250</v>
      </c>
      <c r="D66" s="43">
        <f t="shared" si="19"/>
        <v>30750</v>
      </c>
      <c r="E66" s="43">
        <f t="shared" si="19"/>
        <v>29950</v>
      </c>
      <c r="F66" s="43">
        <f t="shared" si="19"/>
        <v>29750</v>
      </c>
      <c r="G66" s="43">
        <f t="shared" si="19"/>
        <v>32300</v>
      </c>
      <c r="H66" s="43">
        <f t="shared" si="19"/>
        <v>29500</v>
      </c>
      <c r="I66" s="43">
        <f t="shared" si="19"/>
        <v>30250</v>
      </c>
      <c r="J66" s="43">
        <f t="shared" si="19"/>
        <v>29250</v>
      </c>
      <c r="K66" s="160">
        <f t="shared" si="19"/>
        <v>29250</v>
      </c>
      <c r="L66" s="123">
        <f>SUM(B66:K66)</f>
        <v>328120</v>
      </c>
      <c r="M66" s="122"/>
    </row>
    <row r="67" spans="1:13" ht="18.75" customHeight="1" x14ac:dyDescent="0.35">
      <c r="A67" s="30"/>
      <c r="B67" s="2"/>
      <c r="C67" s="2"/>
      <c r="D67" s="2"/>
      <c r="E67" s="2"/>
      <c r="F67" s="2"/>
      <c r="G67" s="2"/>
      <c r="H67" s="2"/>
      <c r="I67" s="2"/>
      <c r="J67" s="2"/>
      <c r="K67" s="147"/>
      <c r="L67" s="89"/>
      <c r="M67" s="122"/>
    </row>
    <row r="68" spans="1:13" ht="18.75" customHeight="1" x14ac:dyDescent="0.35">
      <c r="A68" s="65" t="s">
        <v>176</v>
      </c>
      <c r="B68" s="2"/>
      <c r="C68" s="2"/>
      <c r="D68" s="2"/>
      <c r="E68" s="2"/>
      <c r="F68" s="2"/>
      <c r="G68" s="2"/>
      <c r="H68" s="2"/>
      <c r="I68" s="2"/>
      <c r="J68" s="2"/>
      <c r="K68" s="147"/>
      <c r="L68" s="130"/>
    </row>
    <row r="69" spans="1:13" ht="18.75" customHeight="1" x14ac:dyDescent="0.35">
      <c r="A69" s="65" t="s">
        <v>177</v>
      </c>
      <c r="B69" s="66"/>
      <c r="C69" s="66"/>
      <c r="D69" s="66"/>
      <c r="E69" s="66"/>
      <c r="F69" s="66"/>
      <c r="G69" s="66"/>
      <c r="H69" s="66"/>
      <c r="I69" s="66"/>
      <c r="J69" s="66"/>
      <c r="K69" s="162"/>
      <c r="L69" s="130"/>
    </row>
    <row r="70" spans="1:13" ht="18.75" customHeight="1" x14ac:dyDescent="0.35">
      <c r="A70" s="30" t="s">
        <v>168</v>
      </c>
      <c r="B70" s="2"/>
      <c r="C70" s="2"/>
      <c r="D70" s="2"/>
      <c r="E70" s="2"/>
      <c r="F70" s="2"/>
      <c r="G70" s="2"/>
      <c r="H70" s="2"/>
      <c r="I70" s="2"/>
      <c r="J70" s="2"/>
      <c r="K70" s="147"/>
      <c r="L70" s="130"/>
    </row>
    <row r="71" spans="1:13" ht="18.75" customHeight="1" x14ac:dyDescent="0.35">
      <c r="A71" s="107" t="s">
        <v>167</v>
      </c>
      <c r="B71" s="6">
        <v>13000</v>
      </c>
      <c r="C71" s="6">
        <v>13000</v>
      </c>
      <c r="D71" s="6">
        <v>13000</v>
      </c>
      <c r="E71" s="6">
        <v>13000</v>
      </c>
      <c r="F71" s="6">
        <v>13000</v>
      </c>
      <c r="G71" s="6">
        <v>13000</v>
      </c>
      <c r="H71" s="6">
        <v>13000</v>
      </c>
      <c r="I71" s="6">
        <v>13000</v>
      </c>
      <c r="J71" s="6">
        <v>13000</v>
      </c>
      <c r="K71" s="137">
        <v>13000</v>
      </c>
      <c r="L71" s="130">
        <f>SUM(B71:K71)</f>
        <v>130000</v>
      </c>
    </row>
    <row r="72" spans="1:13" ht="18.75" customHeight="1" x14ac:dyDescent="0.35">
      <c r="A72" s="107" t="s">
        <v>169</v>
      </c>
      <c r="B72" s="6">
        <v>2800</v>
      </c>
      <c r="C72" s="6">
        <v>2800</v>
      </c>
      <c r="D72" s="6">
        <v>2800</v>
      </c>
      <c r="E72" s="6">
        <v>2800</v>
      </c>
      <c r="F72" s="6">
        <v>2800</v>
      </c>
      <c r="G72" s="6">
        <v>2800</v>
      </c>
      <c r="H72" s="6">
        <v>2800</v>
      </c>
      <c r="I72" s="6">
        <v>2800</v>
      </c>
      <c r="J72" s="6">
        <v>2800</v>
      </c>
      <c r="K72" s="137">
        <v>2800</v>
      </c>
      <c r="L72" s="130">
        <f t="shared" ref="L72:L74" si="20">SUM(B72:K72)</f>
        <v>28000</v>
      </c>
    </row>
    <row r="73" spans="1:13" ht="18.75" customHeight="1" x14ac:dyDescent="0.35">
      <c r="A73" s="107" t="s">
        <v>170</v>
      </c>
      <c r="B73" s="6">
        <v>18755</v>
      </c>
      <c r="C73" s="6">
        <v>18755</v>
      </c>
      <c r="D73" s="6">
        <v>18755</v>
      </c>
      <c r="E73" s="6">
        <v>18755</v>
      </c>
      <c r="F73" s="6">
        <v>18755</v>
      </c>
      <c r="G73" s="6">
        <v>18755</v>
      </c>
      <c r="H73" s="6">
        <v>18755</v>
      </c>
      <c r="I73" s="6">
        <v>18755</v>
      </c>
      <c r="J73" s="6">
        <v>18755</v>
      </c>
      <c r="K73" s="137">
        <v>18755</v>
      </c>
      <c r="L73" s="130">
        <f t="shared" si="20"/>
        <v>187550</v>
      </c>
    </row>
    <row r="74" spans="1:13" ht="18.75" customHeight="1" x14ac:dyDescent="0.35">
      <c r="A74" s="62" t="s">
        <v>171</v>
      </c>
      <c r="B74" s="32">
        <f>SUM(B71:B73)</f>
        <v>34555</v>
      </c>
      <c r="C74" s="32">
        <f t="shared" ref="C74:K74" si="21">SUM(C71:C73)</f>
        <v>34555</v>
      </c>
      <c r="D74" s="32">
        <f t="shared" si="21"/>
        <v>34555</v>
      </c>
      <c r="E74" s="32">
        <f t="shared" si="21"/>
        <v>34555</v>
      </c>
      <c r="F74" s="32">
        <f t="shared" si="21"/>
        <v>34555</v>
      </c>
      <c r="G74" s="32">
        <f t="shared" si="21"/>
        <v>34555</v>
      </c>
      <c r="H74" s="32">
        <f t="shared" si="21"/>
        <v>34555</v>
      </c>
      <c r="I74" s="32">
        <f t="shared" si="21"/>
        <v>34555</v>
      </c>
      <c r="J74" s="32">
        <f t="shared" si="21"/>
        <v>34555</v>
      </c>
      <c r="K74" s="138">
        <f t="shared" si="21"/>
        <v>34555</v>
      </c>
      <c r="L74" s="161">
        <f t="shared" si="20"/>
        <v>345550</v>
      </c>
    </row>
    <row r="75" spans="1:13" ht="18.75" customHeight="1" x14ac:dyDescent="0.35">
      <c r="A75" s="38"/>
      <c r="B75" s="6"/>
      <c r="C75" s="6"/>
      <c r="D75" s="6"/>
      <c r="E75" s="6"/>
      <c r="F75" s="6"/>
      <c r="G75" s="6"/>
      <c r="H75" s="6"/>
      <c r="I75" s="6"/>
      <c r="J75" s="6"/>
      <c r="K75" s="141"/>
      <c r="L75" s="130"/>
    </row>
    <row r="76" spans="1:13" ht="18.75" customHeight="1" x14ac:dyDescent="0.35">
      <c r="A76" s="30" t="s">
        <v>211</v>
      </c>
      <c r="B76" s="6"/>
      <c r="C76" s="6"/>
      <c r="D76" s="6"/>
      <c r="E76" s="6"/>
      <c r="F76" s="6"/>
      <c r="G76" s="6"/>
      <c r="H76" s="6"/>
      <c r="I76" s="6"/>
      <c r="J76" s="6"/>
      <c r="K76" s="137"/>
      <c r="L76" s="130"/>
    </row>
    <row r="77" spans="1:13" ht="18.75" customHeight="1" x14ac:dyDescent="0.35">
      <c r="A77" s="107" t="s">
        <v>172</v>
      </c>
      <c r="B77" s="6">
        <v>12240</v>
      </c>
      <c r="C77" s="6">
        <v>0</v>
      </c>
      <c r="D77" s="6">
        <v>0</v>
      </c>
      <c r="E77" s="6">
        <v>0</v>
      </c>
      <c r="F77" s="6">
        <v>0</v>
      </c>
      <c r="G77" s="6">
        <v>0</v>
      </c>
      <c r="H77" s="6">
        <v>0</v>
      </c>
      <c r="I77" s="6">
        <v>0</v>
      </c>
      <c r="J77" s="6">
        <v>0</v>
      </c>
      <c r="K77" s="137">
        <v>0</v>
      </c>
      <c r="L77" s="130">
        <f>SUM(B77:K77)</f>
        <v>12240</v>
      </c>
    </row>
    <row r="78" spans="1:13" ht="18.75" customHeight="1" x14ac:dyDescent="0.35">
      <c r="A78" s="107" t="s">
        <v>173</v>
      </c>
      <c r="B78" s="6">
        <v>7185</v>
      </c>
      <c r="C78" s="6">
        <v>1850</v>
      </c>
      <c r="D78" s="6">
        <v>1850</v>
      </c>
      <c r="E78" s="6">
        <v>1850</v>
      </c>
      <c r="F78" s="6">
        <v>1850</v>
      </c>
      <c r="G78" s="6">
        <v>2380</v>
      </c>
      <c r="H78" s="6">
        <v>1850</v>
      </c>
      <c r="I78" s="6">
        <v>1850</v>
      </c>
      <c r="J78" s="6">
        <v>1850</v>
      </c>
      <c r="K78" s="137">
        <v>1850</v>
      </c>
      <c r="L78" s="130">
        <f t="shared" ref="L78:L79" si="22">SUM(B78:K78)</f>
        <v>24365</v>
      </c>
    </row>
    <row r="79" spans="1:13" ht="18.75" customHeight="1" x14ac:dyDescent="0.35">
      <c r="A79" s="107" t="s">
        <v>174</v>
      </c>
      <c r="B79" s="6">
        <v>3245</v>
      </c>
      <c r="C79" s="6">
        <v>150</v>
      </c>
      <c r="D79" s="6">
        <v>200</v>
      </c>
      <c r="E79" s="6">
        <v>200</v>
      </c>
      <c r="F79" s="6">
        <v>200</v>
      </c>
      <c r="G79" s="6">
        <v>825</v>
      </c>
      <c r="H79" s="6">
        <v>200</v>
      </c>
      <c r="I79" s="6">
        <v>150</v>
      </c>
      <c r="J79" s="6">
        <v>200</v>
      </c>
      <c r="K79" s="137">
        <v>150</v>
      </c>
      <c r="L79" s="130">
        <f t="shared" si="22"/>
        <v>5520</v>
      </c>
    </row>
    <row r="80" spans="1:13" ht="18.75" customHeight="1" x14ac:dyDescent="0.35">
      <c r="A80" s="107" t="s">
        <v>175</v>
      </c>
      <c r="B80" s="6">
        <v>15000</v>
      </c>
      <c r="C80" s="6">
        <v>0</v>
      </c>
      <c r="D80" s="6">
        <v>0</v>
      </c>
      <c r="E80" s="6">
        <v>0</v>
      </c>
      <c r="F80" s="6">
        <v>0</v>
      </c>
      <c r="G80" s="6">
        <v>15000</v>
      </c>
      <c r="H80" s="6">
        <v>0</v>
      </c>
      <c r="I80" s="6">
        <v>0</v>
      </c>
      <c r="J80" s="6">
        <v>0</v>
      </c>
      <c r="K80" s="137">
        <v>0</v>
      </c>
      <c r="L80" s="130">
        <f>SUM(B80:K80)</f>
        <v>30000</v>
      </c>
    </row>
    <row r="81" spans="1:12" s="63" customFormat="1" ht="18.75" customHeight="1" x14ac:dyDescent="0.35">
      <c r="A81" s="62" t="s">
        <v>171</v>
      </c>
      <c r="B81" s="32">
        <f>SUM(B77:B80)</f>
        <v>37670</v>
      </c>
      <c r="C81" s="32">
        <f t="shared" ref="C81:K81" si="23">SUM(C77:C80)</f>
        <v>2000</v>
      </c>
      <c r="D81" s="32">
        <f t="shared" si="23"/>
        <v>2050</v>
      </c>
      <c r="E81" s="32">
        <f t="shared" si="23"/>
        <v>2050</v>
      </c>
      <c r="F81" s="32">
        <f t="shared" si="23"/>
        <v>2050</v>
      </c>
      <c r="G81" s="32">
        <f t="shared" si="23"/>
        <v>18205</v>
      </c>
      <c r="H81" s="32">
        <f t="shared" si="23"/>
        <v>2050</v>
      </c>
      <c r="I81" s="32">
        <f t="shared" si="23"/>
        <v>2000</v>
      </c>
      <c r="J81" s="32">
        <f t="shared" si="23"/>
        <v>2050</v>
      </c>
      <c r="K81" s="138">
        <f t="shared" si="23"/>
        <v>2000</v>
      </c>
      <c r="L81" s="161">
        <f>SUM(B81:K81)</f>
        <v>72125</v>
      </c>
    </row>
    <row r="82" spans="1:12" ht="18.75" customHeight="1" x14ac:dyDescent="0.35">
      <c r="A82" s="62"/>
      <c r="B82" s="6"/>
      <c r="C82" s="6"/>
      <c r="D82" s="6"/>
      <c r="E82" s="6"/>
      <c r="F82" s="6"/>
      <c r="G82" s="6"/>
      <c r="H82" s="6"/>
      <c r="I82" s="6"/>
      <c r="J82" s="6"/>
      <c r="K82" s="137"/>
      <c r="L82" s="130"/>
    </row>
    <row r="83" spans="1:12" s="1" customFormat="1" ht="21" customHeight="1" x14ac:dyDescent="0.35">
      <c r="A83" s="94" t="s">
        <v>192</v>
      </c>
      <c r="B83" s="36">
        <f>B74+B81</f>
        <v>72225</v>
      </c>
      <c r="C83" s="36">
        <f t="shared" ref="C83:K83" si="24">C74+C81</f>
        <v>36555</v>
      </c>
      <c r="D83" s="36">
        <f t="shared" si="24"/>
        <v>36605</v>
      </c>
      <c r="E83" s="36">
        <f t="shared" si="24"/>
        <v>36605</v>
      </c>
      <c r="F83" s="36">
        <f t="shared" si="24"/>
        <v>36605</v>
      </c>
      <c r="G83" s="36">
        <f t="shared" si="24"/>
        <v>52760</v>
      </c>
      <c r="H83" s="36">
        <f t="shared" si="24"/>
        <v>36605</v>
      </c>
      <c r="I83" s="36">
        <f t="shared" si="24"/>
        <v>36555</v>
      </c>
      <c r="J83" s="36">
        <f t="shared" si="24"/>
        <v>36605</v>
      </c>
      <c r="K83" s="145">
        <f t="shared" si="24"/>
        <v>36555</v>
      </c>
      <c r="L83" s="150">
        <f>SUM(B83:K83)</f>
        <v>417675</v>
      </c>
    </row>
    <row r="84" spans="1:12" s="1" customFormat="1" ht="18.75" customHeight="1" x14ac:dyDescent="0.35">
      <c r="A84" s="21"/>
      <c r="B84" s="2"/>
      <c r="C84" s="2"/>
      <c r="D84" s="2"/>
      <c r="E84" s="2"/>
      <c r="F84" s="2"/>
      <c r="G84" s="2"/>
      <c r="H84" s="2"/>
      <c r="I84" s="2"/>
      <c r="J84" s="2"/>
      <c r="K84" s="147"/>
      <c r="L84" s="130"/>
    </row>
    <row r="85" spans="1:12" s="1" customFormat="1" ht="18.75" customHeight="1" x14ac:dyDescent="0.45">
      <c r="A85" s="64" t="s">
        <v>186</v>
      </c>
      <c r="B85" s="36">
        <f t="shared" ref="B85:K85" si="25">(B46-B66)-B83</f>
        <v>-119265</v>
      </c>
      <c r="C85" s="36">
        <f t="shared" si="25"/>
        <v>189478</v>
      </c>
      <c r="D85" s="36">
        <f t="shared" si="25"/>
        <v>68295</v>
      </c>
      <c r="E85" s="36">
        <f t="shared" si="25"/>
        <v>-35542</v>
      </c>
      <c r="F85" s="36">
        <f t="shared" si="25"/>
        <v>-23928</v>
      </c>
      <c r="G85" s="36">
        <f t="shared" si="25"/>
        <v>73149</v>
      </c>
      <c r="H85" s="36">
        <f t="shared" si="25"/>
        <v>-1364</v>
      </c>
      <c r="I85" s="36">
        <f t="shared" si="25"/>
        <v>1459</v>
      </c>
      <c r="J85" s="36">
        <f t="shared" si="25"/>
        <v>9119</v>
      </c>
      <c r="K85" s="145">
        <f t="shared" si="25"/>
        <v>14879</v>
      </c>
      <c r="L85" s="150">
        <f>SUM(B85:K85)</f>
        <v>176280</v>
      </c>
    </row>
    <row r="86" spans="1:12" ht="18.75" customHeight="1" x14ac:dyDescent="0.35">
      <c r="A86" s="114" t="s">
        <v>210</v>
      </c>
      <c r="B86" s="2">
        <f>B85</f>
        <v>-119265</v>
      </c>
      <c r="C86" s="2">
        <f>B86+C85</f>
        <v>70213</v>
      </c>
      <c r="D86" s="2">
        <f t="shared" ref="D86:K86" si="26">C86+D85</f>
        <v>138508</v>
      </c>
      <c r="E86" s="2">
        <f t="shared" si="26"/>
        <v>102966</v>
      </c>
      <c r="F86" s="2">
        <f t="shared" si="26"/>
        <v>79038</v>
      </c>
      <c r="G86" s="2">
        <f t="shared" si="26"/>
        <v>152187</v>
      </c>
      <c r="H86" s="2">
        <f t="shared" si="26"/>
        <v>150823</v>
      </c>
      <c r="I86" s="2">
        <f t="shared" si="26"/>
        <v>152282</v>
      </c>
      <c r="J86" s="2">
        <f t="shared" si="26"/>
        <v>161401</v>
      </c>
      <c r="K86" s="147">
        <f t="shared" si="26"/>
        <v>176280</v>
      </c>
      <c r="L86" s="130"/>
    </row>
    <row r="87" spans="1:12" ht="18.75" customHeight="1" x14ac:dyDescent="0.35">
      <c r="A87" s="30"/>
      <c r="B87" s="2"/>
      <c r="C87" s="2"/>
      <c r="D87" s="2"/>
      <c r="E87" s="2"/>
      <c r="F87" s="2"/>
      <c r="G87" s="2"/>
      <c r="H87" s="2"/>
      <c r="I87" s="2"/>
      <c r="J87" s="2"/>
      <c r="K87" s="147"/>
      <c r="L87" s="130"/>
    </row>
    <row r="88" spans="1:12" ht="18" x14ac:dyDescent="0.35">
      <c r="A88" s="45"/>
      <c r="B88" s="46"/>
      <c r="C88" s="46"/>
      <c r="D88" s="46"/>
      <c r="E88" s="46"/>
      <c r="F88" s="46"/>
      <c r="G88" s="46"/>
      <c r="H88" s="46"/>
      <c r="I88" s="46"/>
      <c r="J88" s="46"/>
      <c r="K88" s="163"/>
      <c r="L88" s="130"/>
    </row>
    <row r="89" spans="1:12" ht="18" x14ac:dyDescent="0.35">
      <c r="A89" s="30" t="s">
        <v>165</v>
      </c>
      <c r="B89" s="2"/>
      <c r="C89" s="2"/>
      <c r="D89" s="2"/>
      <c r="E89" s="2"/>
      <c r="F89" s="2"/>
      <c r="G89" s="2"/>
      <c r="H89" s="2"/>
      <c r="I89" s="2"/>
      <c r="J89" s="2"/>
      <c r="K89" s="147"/>
      <c r="L89" s="85"/>
    </row>
    <row r="90" spans="1:12" ht="18" x14ac:dyDescent="0.35">
      <c r="A90" s="67"/>
      <c r="K90" s="134"/>
      <c r="L90" s="85"/>
    </row>
    <row r="91" spans="1:12" ht="18" x14ac:dyDescent="0.35">
      <c r="A91" s="1" t="s">
        <v>166</v>
      </c>
      <c r="K91" s="134"/>
      <c r="L91" s="85"/>
    </row>
    <row r="92" spans="1:12" x14ac:dyDescent="0.3">
      <c r="A92" t="s">
        <v>87</v>
      </c>
      <c r="K92" s="134"/>
      <c r="L92" s="85"/>
    </row>
    <row r="93" spans="1:12" ht="18" x14ac:dyDescent="0.35">
      <c r="A93" s="7" t="s">
        <v>212</v>
      </c>
      <c r="B93" s="39">
        <f t="shared" ref="B93:K93" si="27">B46</f>
        <v>9830</v>
      </c>
      <c r="C93" s="39">
        <f t="shared" si="27"/>
        <v>256283</v>
      </c>
      <c r="D93" s="39">
        <f t="shared" si="27"/>
        <v>135650</v>
      </c>
      <c r="E93" s="39">
        <f t="shared" si="27"/>
        <v>31013</v>
      </c>
      <c r="F93" s="39">
        <f t="shared" si="27"/>
        <v>42427</v>
      </c>
      <c r="G93" s="39">
        <f t="shared" si="27"/>
        <v>158209</v>
      </c>
      <c r="H93" s="39">
        <f t="shared" si="27"/>
        <v>64741</v>
      </c>
      <c r="I93" s="39">
        <f t="shared" si="27"/>
        <v>68264</v>
      </c>
      <c r="J93" s="39">
        <f t="shared" si="27"/>
        <v>74974</v>
      </c>
      <c r="K93" s="164">
        <f t="shared" si="27"/>
        <v>80684</v>
      </c>
      <c r="L93" s="90">
        <f>SUM(B93:K93)</f>
        <v>922075</v>
      </c>
    </row>
    <row r="94" spans="1:12" ht="18" x14ac:dyDescent="0.35">
      <c r="A94" s="8" t="s">
        <v>119</v>
      </c>
      <c r="B94" s="68">
        <v>1229</v>
      </c>
      <c r="C94" s="68">
        <v>32035</v>
      </c>
      <c r="D94" s="68">
        <v>16956</v>
      </c>
      <c r="E94" s="68">
        <v>3877</v>
      </c>
      <c r="F94" s="68">
        <v>5303</v>
      </c>
      <c r="G94" s="68">
        <v>19776</v>
      </c>
      <c r="H94" s="68">
        <v>8093</v>
      </c>
      <c r="I94" s="68">
        <v>8533</v>
      </c>
      <c r="J94" s="68">
        <v>9372</v>
      </c>
      <c r="K94" s="165">
        <v>10086</v>
      </c>
      <c r="L94" s="90">
        <f>SUM(B94:K94)</f>
        <v>115260</v>
      </c>
    </row>
    <row r="95" spans="1:12" ht="18" x14ac:dyDescent="0.35">
      <c r="A95" s="8" t="s">
        <v>178</v>
      </c>
      <c r="B95" s="68">
        <f>B83</f>
        <v>72225</v>
      </c>
      <c r="C95" s="68">
        <f t="shared" ref="C95:K95" si="28">C83</f>
        <v>36555</v>
      </c>
      <c r="D95" s="68">
        <f t="shared" si="28"/>
        <v>36605</v>
      </c>
      <c r="E95" s="68">
        <f t="shared" si="28"/>
        <v>36605</v>
      </c>
      <c r="F95" s="68">
        <f t="shared" si="28"/>
        <v>36605</v>
      </c>
      <c r="G95" s="68">
        <f t="shared" si="28"/>
        <v>52760</v>
      </c>
      <c r="H95" s="68">
        <f t="shared" si="28"/>
        <v>36605</v>
      </c>
      <c r="I95" s="68">
        <f t="shared" si="28"/>
        <v>36555</v>
      </c>
      <c r="J95" s="68">
        <f t="shared" si="28"/>
        <v>36605</v>
      </c>
      <c r="K95" s="165">
        <f t="shared" si="28"/>
        <v>36555</v>
      </c>
      <c r="L95" s="90">
        <f>SUM(B95:K95)</f>
        <v>417675</v>
      </c>
    </row>
    <row r="96" spans="1:12" ht="36" x14ac:dyDescent="0.35">
      <c r="A96" s="38" t="s">
        <v>213</v>
      </c>
      <c r="B96" s="6">
        <f t="shared" ref="B96:K96" si="29">B93-(B94+B95)</f>
        <v>-63624</v>
      </c>
      <c r="C96" s="6">
        <f t="shared" si="29"/>
        <v>187693</v>
      </c>
      <c r="D96" s="6">
        <f t="shared" si="29"/>
        <v>82089</v>
      </c>
      <c r="E96" s="6">
        <f t="shared" si="29"/>
        <v>-9469</v>
      </c>
      <c r="F96" s="6">
        <f t="shared" si="29"/>
        <v>519</v>
      </c>
      <c r="G96" s="6">
        <f t="shared" si="29"/>
        <v>85673</v>
      </c>
      <c r="H96" s="6">
        <f t="shared" si="29"/>
        <v>20043</v>
      </c>
      <c r="I96" s="6">
        <f t="shared" si="29"/>
        <v>23176</v>
      </c>
      <c r="J96" s="6">
        <f t="shared" si="29"/>
        <v>28997</v>
      </c>
      <c r="K96" s="137">
        <f t="shared" si="29"/>
        <v>34043</v>
      </c>
      <c r="L96" s="86">
        <f>SUM(B96:K96)</f>
        <v>389140</v>
      </c>
    </row>
    <row r="97" spans="1:12" ht="18.600000000000001" thickBot="1" x14ac:dyDescent="0.4">
      <c r="A97" s="7"/>
      <c r="B97" s="39"/>
      <c r="C97" s="39"/>
      <c r="D97" s="39"/>
      <c r="E97" s="39"/>
      <c r="F97" s="39"/>
      <c r="G97" s="39"/>
      <c r="H97" s="39"/>
      <c r="I97" s="39"/>
      <c r="J97" s="39"/>
      <c r="K97" s="164"/>
      <c r="L97" s="85"/>
    </row>
    <row r="98" spans="1:12" ht="18" x14ac:dyDescent="0.35">
      <c r="A98" s="95" t="s">
        <v>85</v>
      </c>
      <c r="B98" s="117">
        <v>0</v>
      </c>
      <c r="C98" s="117">
        <f t="shared" ref="C98:K98" si="30">B100</f>
        <v>-63624</v>
      </c>
      <c r="D98" s="117">
        <f t="shared" si="30"/>
        <v>124069</v>
      </c>
      <c r="E98" s="117">
        <f t="shared" si="30"/>
        <v>206158</v>
      </c>
      <c r="F98" s="117">
        <f t="shared" si="30"/>
        <v>196689</v>
      </c>
      <c r="G98" s="117">
        <f t="shared" si="30"/>
        <v>197208</v>
      </c>
      <c r="H98" s="117">
        <f t="shared" si="30"/>
        <v>282881</v>
      </c>
      <c r="I98" s="117">
        <f t="shared" si="30"/>
        <v>302924</v>
      </c>
      <c r="J98" s="117">
        <f t="shared" si="30"/>
        <v>326100</v>
      </c>
      <c r="K98" s="166">
        <f t="shared" si="30"/>
        <v>355097</v>
      </c>
      <c r="L98" s="127"/>
    </row>
    <row r="99" spans="1:12" ht="36" x14ac:dyDescent="0.35">
      <c r="A99" s="116" t="s">
        <v>214</v>
      </c>
      <c r="B99" s="6">
        <f t="shared" ref="B99:K99" si="31">B96</f>
        <v>-63624</v>
      </c>
      <c r="C99" s="6">
        <f t="shared" si="31"/>
        <v>187693</v>
      </c>
      <c r="D99" s="6">
        <f t="shared" si="31"/>
        <v>82089</v>
      </c>
      <c r="E99" s="6">
        <f t="shared" si="31"/>
        <v>-9469</v>
      </c>
      <c r="F99" s="6">
        <f t="shared" si="31"/>
        <v>519</v>
      </c>
      <c r="G99" s="6">
        <f t="shared" si="31"/>
        <v>85673</v>
      </c>
      <c r="H99" s="6">
        <f t="shared" si="31"/>
        <v>20043</v>
      </c>
      <c r="I99" s="6">
        <f t="shared" si="31"/>
        <v>23176</v>
      </c>
      <c r="J99" s="6">
        <f t="shared" si="31"/>
        <v>28997</v>
      </c>
      <c r="K99" s="137">
        <f t="shared" si="31"/>
        <v>34043</v>
      </c>
      <c r="L99" s="125">
        <f>SUM(B99:K99)</f>
        <v>389140</v>
      </c>
    </row>
    <row r="100" spans="1:12" ht="18.600000000000001" thickBot="1" x14ac:dyDescent="0.4">
      <c r="A100" s="96" t="s">
        <v>86</v>
      </c>
      <c r="B100" s="118">
        <f>SUM(B98:B99)</f>
        <v>-63624</v>
      </c>
      <c r="C100" s="118">
        <f t="shared" ref="C100:K100" si="32">SUM(C98:C99)</f>
        <v>124069</v>
      </c>
      <c r="D100" s="118">
        <f t="shared" si="32"/>
        <v>206158</v>
      </c>
      <c r="E100" s="118">
        <f t="shared" si="32"/>
        <v>196689</v>
      </c>
      <c r="F100" s="118">
        <f t="shared" si="32"/>
        <v>197208</v>
      </c>
      <c r="G100" s="118">
        <f t="shared" si="32"/>
        <v>282881</v>
      </c>
      <c r="H100" s="118">
        <f t="shared" si="32"/>
        <v>302924</v>
      </c>
      <c r="I100" s="118">
        <f t="shared" si="32"/>
        <v>326100</v>
      </c>
      <c r="J100" s="118">
        <f t="shared" si="32"/>
        <v>355097</v>
      </c>
      <c r="K100" s="167">
        <f t="shared" si="32"/>
        <v>389140</v>
      </c>
      <c r="L100" s="129"/>
    </row>
    <row r="101" spans="1:12" ht="18" x14ac:dyDescent="0.35">
      <c r="A101" s="22" t="s">
        <v>193</v>
      </c>
      <c r="B101" s="39"/>
      <c r="C101" s="39"/>
      <c r="D101" s="39"/>
      <c r="E101" s="39"/>
      <c r="F101" s="39"/>
      <c r="G101" s="39"/>
      <c r="H101" s="39"/>
      <c r="I101" s="39"/>
      <c r="J101" s="39"/>
      <c r="K101" s="164"/>
      <c r="L101" s="85"/>
    </row>
    <row r="102" spans="1:12" ht="18" x14ac:dyDescent="0.35">
      <c r="A102" s="22" t="s">
        <v>194</v>
      </c>
      <c r="K102" s="134"/>
      <c r="L102" s="85"/>
    </row>
    <row r="103" spans="1:12" ht="18" x14ac:dyDescent="0.35">
      <c r="A103" s="119">
        <v>0</v>
      </c>
      <c r="K103" s="134"/>
      <c r="L103" s="85"/>
    </row>
    <row r="104" spans="1:12" ht="57" customHeight="1" x14ac:dyDescent="0.35">
      <c r="A104" s="99" t="s">
        <v>196</v>
      </c>
      <c r="K104" s="134"/>
      <c r="L104" s="85"/>
    </row>
    <row r="105" spans="1:12" x14ac:dyDescent="0.3">
      <c r="K105" s="134"/>
      <c r="L105" s="85"/>
    </row>
    <row r="106" spans="1:12" ht="18" x14ac:dyDescent="0.35">
      <c r="A106" s="13" t="s">
        <v>195</v>
      </c>
      <c r="B106" s="14">
        <f>B147*(1+$A$103)</f>
        <v>130324</v>
      </c>
      <c r="C106" s="14">
        <f t="shared" ref="C106:K106" si="33">C147*(1+$A$103)</f>
        <v>98840</v>
      </c>
      <c r="D106" s="14">
        <f t="shared" si="33"/>
        <v>84311</v>
      </c>
      <c r="E106" s="14">
        <f t="shared" si="33"/>
        <v>70432</v>
      </c>
      <c r="F106" s="14">
        <f t="shared" si="33"/>
        <v>71658</v>
      </c>
      <c r="G106" s="14">
        <f t="shared" si="33"/>
        <v>104836</v>
      </c>
      <c r="H106" s="14">
        <f t="shared" si="33"/>
        <v>74198</v>
      </c>
      <c r="I106" s="14">
        <f t="shared" si="33"/>
        <v>75338</v>
      </c>
      <c r="J106" s="14">
        <f t="shared" si="33"/>
        <v>75227</v>
      </c>
      <c r="K106" s="168">
        <f t="shared" si="33"/>
        <v>75891</v>
      </c>
      <c r="L106" s="91">
        <f>SUM(B106:K106)</f>
        <v>861055</v>
      </c>
    </row>
    <row r="107" spans="1:12" ht="18.600000000000001" thickBot="1" x14ac:dyDescent="0.4">
      <c r="A107" s="1"/>
      <c r="B107" s="2"/>
      <c r="C107" s="2"/>
      <c r="D107" s="2"/>
      <c r="E107" s="2"/>
      <c r="F107" s="2"/>
      <c r="G107" s="2"/>
      <c r="H107" s="2"/>
      <c r="I107" s="2"/>
      <c r="J107" s="2"/>
      <c r="K107" s="147"/>
      <c r="L107" s="86"/>
    </row>
    <row r="108" spans="1:12" ht="18.600000000000001" thickBot="1" x14ac:dyDescent="0.4">
      <c r="A108" s="120" t="s">
        <v>187</v>
      </c>
      <c r="B108" s="97"/>
      <c r="C108" s="97"/>
      <c r="D108" s="97"/>
      <c r="E108" s="97"/>
      <c r="F108" s="97"/>
      <c r="G108" s="97"/>
      <c r="H108" s="97"/>
      <c r="I108" s="97"/>
      <c r="J108" s="97"/>
      <c r="K108" s="169"/>
      <c r="L108" s="128"/>
    </row>
    <row r="109" spans="1:12" ht="36.6" thickBot="1" x14ac:dyDescent="0.4">
      <c r="A109" s="98" t="s">
        <v>184</v>
      </c>
      <c r="B109" s="121">
        <v>0</v>
      </c>
      <c r="C109" s="121">
        <f>B99</f>
        <v>-63624</v>
      </c>
      <c r="D109" s="121">
        <f t="shared" ref="D109:K109" si="34">C99</f>
        <v>187693</v>
      </c>
      <c r="E109" s="121">
        <f t="shared" si="34"/>
        <v>82089</v>
      </c>
      <c r="F109" s="121">
        <f t="shared" si="34"/>
        <v>-9469</v>
      </c>
      <c r="G109" s="121">
        <f t="shared" si="34"/>
        <v>519</v>
      </c>
      <c r="H109" s="121">
        <f t="shared" si="34"/>
        <v>85673</v>
      </c>
      <c r="I109" s="121">
        <f t="shared" si="34"/>
        <v>20043</v>
      </c>
      <c r="J109" s="121">
        <f t="shared" si="34"/>
        <v>23176</v>
      </c>
      <c r="K109" s="170">
        <f t="shared" si="34"/>
        <v>28997</v>
      </c>
      <c r="L109" s="128">
        <f>SUM(B109:K109)</f>
        <v>355097</v>
      </c>
    </row>
    <row r="110" spans="1:12" ht="18.600000000000001" thickBot="1" x14ac:dyDescent="0.4">
      <c r="A110" s="56"/>
      <c r="B110" s="39"/>
      <c r="C110" s="39"/>
      <c r="D110" s="39"/>
      <c r="E110" s="39"/>
      <c r="F110" s="39"/>
      <c r="G110" s="39"/>
      <c r="H110" s="39"/>
      <c r="I110" s="39"/>
      <c r="J110" s="39"/>
      <c r="K110" s="164"/>
      <c r="L110" s="86"/>
    </row>
    <row r="111" spans="1:12" ht="36" x14ac:dyDescent="0.35">
      <c r="A111" s="100" t="s">
        <v>183</v>
      </c>
      <c r="B111" s="223" t="s">
        <v>188</v>
      </c>
      <c r="C111" s="224"/>
      <c r="D111" s="70"/>
      <c r="E111" s="70"/>
      <c r="F111" s="70"/>
      <c r="G111" s="70"/>
      <c r="H111" s="70"/>
      <c r="I111" s="70"/>
      <c r="J111" s="70"/>
      <c r="K111" s="171"/>
      <c r="L111" s="127"/>
    </row>
    <row r="112" spans="1:12" ht="18" x14ac:dyDescent="0.35">
      <c r="A112" s="71" t="s">
        <v>99</v>
      </c>
      <c r="B112" s="74"/>
      <c r="C112" s="75"/>
      <c r="K112" s="134"/>
      <c r="L112" s="125"/>
    </row>
    <row r="113" spans="1:13" s="44" customFormat="1" ht="18" x14ac:dyDescent="0.35">
      <c r="A113" s="72" t="s">
        <v>88</v>
      </c>
      <c r="B113" s="76">
        <v>20000</v>
      </c>
      <c r="C113" s="77">
        <v>20000</v>
      </c>
      <c r="K113" s="172"/>
      <c r="L113" s="125">
        <f t="shared" ref="L113:L121" si="35">SUM(B113:K113)</f>
        <v>40000</v>
      </c>
    </row>
    <row r="114" spans="1:13" s="44" customFormat="1" ht="18" x14ac:dyDescent="0.35">
      <c r="A114" s="72" t="s">
        <v>109</v>
      </c>
      <c r="B114" s="76"/>
      <c r="C114" s="77"/>
      <c r="K114" s="172"/>
      <c r="L114" s="125">
        <f t="shared" si="35"/>
        <v>0</v>
      </c>
    </row>
    <row r="115" spans="1:13" s="44" customFormat="1" ht="18" x14ac:dyDescent="0.35">
      <c r="A115" s="101" t="s">
        <v>101</v>
      </c>
      <c r="B115" s="76">
        <v>0</v>
      </c>
      <c r="C115" s="77">
        <v>0</v>
      </c>
      <c r="D115" s="44">
        <v>0</v>
      </c>
      <c r="E115" s="44">
        <v>0</v>
      </c>
      <c r="F115" s="44">
        <v>0</v>
      </c>
      <c r="G115" s="44">
        <v>0</v>
      </c>
      <c r="H115" s="44">
        <v>0</v>
      </c>
      <c r="I115" s="44">
        <v>0</v>
      </c>
      <c r="J115" s="44">
        <v>0</v>
      </c>
      <c r="K115" s="172">
        <v>0</v>
      </c>
      <c r="L115" s="125">
        <f t="shared" si="35"/>
        <v>0</v>
      </c>
    </row>
    <row r="116" spans="1:13" s="44" customFormat="1" ht="18" x14ac:dyDescent="0.35">
      <c r="A116" s="102" t="s">
        <v>94</v>
      </c>
      <c r="B116" s="76">
        <v>0</v>
      </c>
      <c r="C116" s="77">
        <v>0</v>
      </c>
      <c r="D116" s="44">
        <v>0</v>
      </c>
      <c r="E116" s="44">
        <v>0</v>
      </c>
      <c r="F116" s="44">
        <v>0</v>
      </c>
      <c r="G116" s="44">
        <v>0</v>
      </c>
      <c r="H116" s="44">
        <v>0</v>
      </c>
      <c r="I116" s="44">
        <v>0</v>
      </c>
      <c r="J116" s="44">
        <v>0</v>
      </c>
      <c r="K116" s="172">
        <v>0</v>
      </c>
      <c r="L116" s="125">
        <f t="shared" si="35"/>
        <v>0</v>
      </c>
    </row>
    <row r="117" spans="1:13" s="44" customFormat="1" ht="18" x14ac:dyDescent="0.35">
      <c r="A117" s="102" t="s">
        <v>95</v>
      </c>
      <c r="B117" s="76">
        <v>25000</v>
      </c>
      <c r="C117" s="77">
        <v>25000</v>
      </c>
      <c r="D117" s="44">
        <v>0</v>
      </c>
      <c r="E117" s="44">
        <v>0</v>
      </c>
      <c r="F117" s="44">
        <v>0</v>
      </c>
      <c r="G117" s="44">
        <v>0</v>
      </c>
      <c r="H117" s="44">
        <v>0</v>
      </c>
      <c r="I117" s="44">
        <v>0</v>
      </c>
      <c r="J117" s="44">
        <v>0</v>
      </c>
      <c r="K117" s="172">
        <v>0</v>
      </c>
      <c r="L117" s="125">
        <f t="shared" si="35"/>
        <v>50000</v>
      </c>
    </row>
    <row r="118" spans="1:13" s="44" customFormat="1" ht="18" x14ac:dyDescent="0.35">
      <c r="A118" s="102" t="s">
        <v>93</v>
      </c>
      <c r="B118" s="76">
        <v>75000</v>
      </c>
      <c r="C118" s="77">
        <v>40000</v>
      </c>
      <c r="D118" s="44">
        <v>0</v>
      </c>
      <c r="E118" s="44">
        <v>0</v>
      </c>
      <c r="F118" s="44">
        <v>0</v>
      </c>
      <c r="G118" s="44">
        <v>0</v>
      </c>
      <c r="H118" s="44">
        <v>0</v>
      </c>
      <c r="I118" s="44">
        <v>0</v>
      </c>
      <c r="J118" s="44">
        <v>0</v>
      </c>
      <c r="K118" s="172">
        <v>0</v>
      </c>
      <c r="L118" s="125">
        <f t="shared" si="35"/>
        <v>115000</v>
      </c>
    </row>
    <row r="119" spans="1:13" s="44" customFormat="1" ht="18" x14ac:dyDescent="0.35">
      <c r="A119" s="103" t="s">
        <v>91</v>
      </c>
      <c r="B119" s="76">
        <v>15000</v>
      </c>
      <c r="C119" s="77">
        <v>10000</v>
      </c>
      <c r="D119" s="44">
        <v>0</v>
      </c>
      <c r="E119" s="44">
        <v>0</v>
      </c>
      <c r="F119" s="44">
        <v>0</v>
      </c>
      <c r="G119" s="44">
        <v>0</v>
      </c>
      <c r="H119" s="44">
        <v>0</v>
      </c>
      <c r="I119" s="44">
        <v>0</v>
      </c>
      <c r="J119" s="44">
        <v>0</v>
      </c>
      <c r="K119" s="172">
        <v>0</v>
      </c>
      <c r="L119" s="125">
        <f t="shared" si="35"/>
        <v>25000</v>
      </c>
    </row>
    <row r="120" spans="1:13" s="44" customFormat="1" ht="18" x14ac:dyDescent="0.35">
      <c r="A120" s="103" t="s">
        <v>100</v>
      </c>
      <c r="B120" s="76">
        <v>0</v>
      </c>
      <c r="C120" s="77">
        <v>5000</v>
      </c>
      <c r="D120" s="44">
        <v>0</v>
      </c>
      <c r="E120" s="44">
        <v>0</v>
      </c>
      <c r="F120" s="44">
        <v>0</v>
      </c>
      <c r="G120" s="44">
        <v>0</v>
      </c>
      <c r="H120" s="44">
        <v>0</v>
      </c>
      <c r="I120" s="44">
        <v>0</v>
      </c>
      <c r="J120" s="44">
        <v>0</v>
      </c>
      <c r="K120" s="172">
        <v>0</v>
      </c>
      <c r="L120" s="125">
        <f t="shared" si="35"/>
        <v>5000</v>
      </c>
    </row>
    <row r="121" spans="1:13" s="44" customFormat="1" ht="18" x14ac:dyDescent="0.35">
      <c r="A121" s="103" t="s">
        <v>92</v>
      </c>
      <c r="B121" s="76">
        <v>0</v>
      </c>
      <c r="C121" s="77">
        <v>0</v>
      </c>
      <c r="D121" s="44">
        <v>0</v>
      </c>
      <c r="E121" s="44">
        <v>0</v>
      </c>
      <c r="F121" s="44">
        <v>0</v>
      </c>
      <c r="G121" s="44">
        <v>0</v>
      </c>
      <c r="H121" s="44">
        <v>0</v>
      </c>
      <c r="I121" s="44">
        <v>0</v>
      </c>
      <c r="J121" s="44">
        <v>0</v>
      </c>
      <c r="K121" s="172">
        <v>0</v>
      </c>
      <c r="L121" s="125">
        <f t="shared" si="35"/>
        <v>0</v>
      </c>
    </row>
    <row r="122" spans="1:13" s="44" customFormat="1" ht="18" x14ac:dyDescent="0.35">
      <c r="A122" s="103" t="s">
        <v>102</v>
      </c>
      <c r="B122" s="76">
        <v>0</v>
      </c>
      <c r="C122" s="77">
        <v>0</v>
      </c>
      <c r="D122" s="44">
        <v>0</v>
      </c>
      <c r="E122" s="44">
        <v>0</v>
      </c>
      <c r="F122" s="44">
        <v>0</v>
      </c>
      <c r="G122" s="44">
        <v>0</v>
      </c>
      <c r="H122" s="44">
        <v>0</v>
      </c>
      <c r="I122" s="44">
        <v>0</v>
      </c>
      <c r="J122" s="44">
        <v>0</v>
      </c>
      <c r="K122" s="172">
        <v>0</v>
      </c>
      <c r="L122" s="125">
        <f>SUM(B122:K122)</f>
        <v>0</v>
      </c>
    </row>
    <row r="123" spans="1:13" ht="18.600000000000001" thickBot="1" x14ac:dyDescent="0.4">
      <c r="A123" s="104" t="s">
        <v>90</v>
      </c>
      <c r="B123" s="78">
        <f>SUM(B113:B122)</f>
        <v>135000</v>
      </c>
      <c r="C123" s="79">
        <f>SUM(C113:C122)</f>
        <v>100000</v>
      </c>
      <c r="D123" s="73">
        <f t="shared" ref="D123:K123" si="36">SUM(D113:D122)</f>
        <v>0</v>
      </c>
      <c r="E123" s="73">
        <f t="shared" si="36"/>
        <v>0</v>
      </c>
      <c r="F123" s="73">
        <f t="shared" si="36"/>
        <v>0</v>
      </c>
      <c r="G123" s="73">
        <f t="shared" si="36"/>
        <v>0</v>
      </c>
      <c r="H123" s="73">
        <f t="shared" si="36"/>
        <v>0</v>
      </c>
      <c r="I123" s="73">
        <f t="shared" si="36"/>
        <v>0</v>
      </c>
      <c r="J123" s="73">
        <f t="shared" si="36"/>
        <v>0</v>
      </c>
      <c r="K123" s="173">
        <f t="shared" si="36"/>
        <v>0</v>
      </c>
      <c r="L123" s="126">
        <f>SUM(B123:K123)</f>
        <v>235000</v>
      </c>
      <c r="M123" s="122"/>
    </row>
    <row r="124" spans="1:13" ht="18" x14ac:dyDescent="0.35">
      <c r="A124" s="1"/>
      <c r="B124" s="31"/>
      <c r="C124" s="31"/>
      <c r="D124" s="31"/>
      <c r="E124" s="31"/>
      <c r="F124" s="31"/>
      <c r="G124" s="31"/>
      <c r="H124" s="31"/>
      <c r="I124" s="31"/>
      <c r="J124" s="31"/>
      <c r="K124" s="174"/>
      <c r="L124" s="91"/>
    </row>
    <row r="125" spans="1:13" ht="18" x14ac:dyDescent="0.35">
      <c r="A125" s="7" t="s">
        <v>179</v>
      </c>
      <c r="B125" s="6">
        <f>B123-B106</f>
        <v>4676</v>
      </c>
      <c r="C125" s="6">
        <f>C123-C106</f>
        <v>1160</v>
      </c>
      <c r="D125" s="6">
        <v>0</v>
      </c>
      <c r="E125" s="6">
        <v>0</v>
      </c>
      <c r="F125" s="6">
        <v>0</v>
      </c>
      <c r="G125" s="6">
        <v>0</v>
      </c>
      <c r="H125" s="6">
        <v>0</v>
      </c>
      <c r="I125" s="6">
        <v>0</v>
      </c>
      <c r="J125" s="6">
        <v>0</v>
      </c>
      <c r="K125" s="137">
        <v>0</v>
      </c>
      <c r="L125" s="86">
        <f>SUM(B125:K125)</f>
        <v>5836</v>
      </c>
    </row>
    <row r="126" spans="1:13" ht="18.600000000000001" thickBot="1" x14ac:dyDescent="0.4">
      <c r="A126" s="69" t="s">
        <v>216</v>
      </c>
      <c r="B126" s="19">
        <f>B125</f>
        <v>4676</v>
      </c>
      <c r="C126" s="19">
        <f>B126+C125</f>
        <v>5836</v>
      </c>
      <c r="D126" s="19">
        <f>C126+D125</f>
        <v>5836</v>
      </c>
      <c r="E126" s="19">
        <f t="shared" ref="E126:K126" si="37">D126+E125</f>
        <v>5836</v>
      </c>
      <c r="F126" s="19">
        <f t="shared" si="37"/>
        <v>5836</v>
      </c>
      <c r="G126" s="19">
        <f t="shared" si="37"/>
        <v>5836</v>
      </c>
      <c r="H126" s="19">
        <f t="shared" si="37"/>
        <v>5836</v>
      </c>
      <c r="I126" s="19">
        <f t="shared" si="37"/>
        <v>5836</v>
      </c>
      <c r="J126" s="19">
        <f t="shared" si="37"/>
        <v>5836</v>
      </c>
      <c r="K126" s="139">
        <f t="shared" si="37"/>
        <v>5836</v>
      </c>
      <c r="L126" s="86"/>
    </row>
    <row r="127" spans="1:13" s="12" customFormat="1" ht="18.600000000000001" thickBot="1" x14ac:dyDescent="0.4">
      <c r="A127" s="215"/>
      <c r="B127" s="216"/>
      <c r="C127" s="216"/>
      <c r="D127" s="216"/>
      <c r="E127" s="216"/>
      <c r="F127" s="217"/>
      <c r="G127" s="216"/>
      <c r="H127" s="216"/>
      <c r="I127" s="216"/>
      <c r="J127" s="216"/>
      <c r="K127" s="218"/>
      <c r="L127" s="200"/>
      <c r="M127" s="124"/>
    </row>
    <row r="128" spans="1:13" ht="15.6" thickTop="1" thickBot="1" x14ac:dyDescent="0.35">
      <c r="A128" s="184"/>
      <c r="B128" s="199"/>
      <c r="C128" s="199"/>
      <c r="D128" s="199"/>
      <c r="E128" s="199"/>
      <c r="G128" s="199"/>
      <c r="H128" s="199"/>
      <c r="I128" s="199"/>
      <c r="J128" s="199"/>
      <c r="K128" s="134"/>
      <c r="L128" s="201"/>
      <c r="M128" s="122"/>
    </row>
    <row r="129" spans="1:12" ht="19.2" thickTop="1" thickBot="1" x14ac:dyDescent="0.4">
      <c r="A129" s="219" t="s">
        <v>57</v>
      </c>
      <c r="B129" s="220" t="s">
        <v>0</v>
      </c>
      <c r="C129" s="220" t="s">
        <v>1</v>
      </c>
      <c r="D129" s="220" t="s">
        <v>2</v>
      </c>
      <c r="E129" s="220" t="s">
        <v>3</v>
      </c>
      <c r="F129" s="220" t="s">
        <v>4</v>
      </c>
      <c r="G129" s="220" t="s">
        <v>5</v>
      </c>
      <c r="H129" s="220" t="s">
        <v>6</v>
      </c>
      <c r="I129" s="220" t="s">
        <v>7</v>
      </c>
      <c r="J129" s="220" t="s">
        <v>8</v>
      </c>
      <c r="K129" s="220" t="s">
        <v>9</v>
      </c>
      <c r="L129" s="202" t="s">
        <v>10</v>
      </c>
    </row>
    <row r="130" spans="1:12" ht="15" thickTop="1" x14ac:dyDescent="0.3">
      <c r="A130" s="184"/>
      <c r="K130" s="134"/>
      <c r="L130" s="203"/>
    </row>
    <row r="131" spans="1:12" ht="18" x14ac:dyDescent="0.35">
      <c r="A131" s="185" t="s">
        <v>58</v>
      </c>
      <c r="K131" s="134"/>
      <c r="L131" s="204"/>
    </row>
    <row r="132" spans="1:12" x14ac:dyDescent="0.3">
      <c r="A132" s="186"/>
      <c r="K132" s="134"/>
      <c r="L132" s="204"/>
    </row>
    <row r="133" spans="1:12" ht="18" x14ac:dyDescent="0.35">
      <c r="A133" s="187" t="s">
        <v>60</v>
      </c>
      <c r="B133" s="188">
        <f t="shared" ref="B133:L133" si="38">B10</f>
        <v>2640</v>
      </c>
      <c r="C133" s="188">
        <f t="shared" si="38"/>
        <v>6060</v>
      </c>
      <c r="D133" s="188">
        <f t="shared" si="38"/>
        <v>8388</v>
      </c>
      <c r="E133" s="188">
        <f t="shared" si="38"/>
        <v>8748</v>
      </c>
      <c r="F133" s="188">
        <f t="shared" si="38"/>
        <v>13212</v>
      </c>
      <c r="G133" s="188">
        <f t="shared" si="38"/>
        <v>14292</v>
      </c>
      <c r="H133" s="188">
        <f t="shared" si="38"/>
        <v>15804</v>
      </c>
      <c r="I133" s="188">
        <f t="shared" si="38"/>
        <v>15804</v>
      </c>
      <c r="J133" s="188">
        <f t="shared" si="38"/>
        <v>15804</v>
      </c>
      <c r="K133" s="175">
        <f t="shared" si="38"/>
        <v>15804</v>
      </c>
      <c r="L133" s="205">
        <f t="shared" si="38"/>
        <v>116556</v>
      </c>
    </row>
    <row r="134" spans="1:12" ht="18" x14ac:dyDescent="0.35">
      <c r="A134" s="187" t="s">
        <v>62</v>
      </c>
      <c r="B134" s="188">
        <f t="shared" ref="B134:L134" si="39">B14</f>
        <v>10100</v>
      </c>
      <c r="C134" s="188">
        <f t="shared" si="39"/>
        <v>265678</v>
      </c>
      <c r="D134" s="188">
        <f t="shared" si="39"/>
        <v>141452</v>
      </c>
      <c r="E134" s="188">
        <f t="shared" si="39"/>
        <v>29925</v>
      </c>
      <c r="F134" s="188">
        <f t="shared" si="39"/>
        <v>35425</v>
      </c>
      <c r="G134" s="188">
        <f t="shared" si="39"/>
        <v>152097</v>
      </c>
      <c r="H134" s="188">
        <f t="shared" si="39"/>
        <v>57930</v>
      </c>
      <c r="I134" s="188">
        <f t="shared" si="39"/>
        <v>62565</v>
      </c>
      <c r="J134" s="188">
        <f t="shared" si="39"/>
        <v>70475</v>
      </c>
      <c r="K134" s="175">
        <f t="shared" si="39"/>
        <v>77385</v>
      </c>
      <c r="L134" s="205">
        <f t="shared" si="39"/>
        <v>903032</v>
      </c>
    </row>
    <row r="135" spans="1:12" ht="18.600000000000001" thickBot="1" x14ac:dyDescent="0.4">
      <c r="A135" s="186"/>
      <c r="B135" s="7"/>
      <c r="K135" s="134"/>
      <c r="L135" s="204"/>
    </row>
    <row r="136" spans="1:12" ht="18.600000000000001" thickBot="1" x14ac:dyDescent="0.4">
      <c r="A136" s="105" t="s">
        <v>64</v>
      </c>
      <c r="B136" s="106">
        <f t="shared" ref="B136:L136" si="40">SUM(B133:B135)</f>
        <v>12740</v>
      </c>
      <c r="C136" s="106">
        <f t="shared" si="40"/>
        <v>271738</v>
      </c>
      <c r="D136" s="106">
        <f t="shared" si="40"/>
        <v>149840</v>
      </c>
      <c r="E136" s="106">
        <f t="shared" si="40"/>
        <v>38673</v>
      </c>
      <c r="F136" s="106">
        <f t="shared" si="40"/>
        <v>48637</v>
      </c>
      <c r="G136" s="106">
        <f t="shared" si="40"/>
        <v>166389</v>
      </c>
      <c r="H136" s="106">
        <f t="shared" si="40"/>
        <v>73734</v>
      </c>
      <c r="I136" s="106">
        <f t="shared" si="40"/>
        <v>78369</v>
      </c>
      <c r="J136" s="106">
        <f t="shared" si="40"/>
        <v>86279</v>
      </c>
      <c r="K136" s="176">
        <f t="shared" si="40"/>
        <v>93189</v>
      </c>
      <c r="L136" s="206">
        <f t="shared" si="40"/>
        <v>1019588</v>
      </c>
    </row>
    <row r="137" spans="1:12" ht="18" x14ac:dyDescent="0.35">
      <c r="A137" s="189" t="s">
        <v>203</v>
      </c>
      <c r="B137" s="190">
        <f>B136</f>
        <v>12740</v>
      </c>
      <c r="C137" s="190">
        <f>B137+C136</f>
        <v>284478</v>
      </c>
      <c r="D137" s="190">
        <f t="shared" ref="D137:K137" si="41">C137+D136</f>
        <v>434318</v>
      </c>
      <c r="E137" s="190">
        <f t="shared" si="41"/>
        <v>472991</v>
      </c>
      <c r="F137" s="190">
        <f t="shared" si="41"/>
        <v>521628</v>
      </c>
      <c r="G137" s="190">
        <f t="shared" si="41"/>
        <v>688017</v>
      </c>
      <c r="H137" s="190">
        <f t="shared" si="41"/>
        <v>761751</v>
      </c>
      <c r="I137" s="190">
        <f t="shared" si="41"/>
        <v>840120</v>
      </c>
      <c r="J137" s="190">
        <f t="shared" si="41"/>
        <v>926399</v>
      </c>
      <c r="K137" s="177">
        <f t="shared" si="41"/>
        <v>1019588</v>
      </c>
      <c r="L137" s="207"/>
    </row>
    <row r="138" spans="1:12" x14ac:dyDescent="0.3">
      <c r="A138" s="191" t="s">
        <v>198</v>
      </c>
      <c r="K138" s="134"/>
      <c r="L138" s="204"/>
    </row>
    <row r="139" spans="1:12" ht="18" x14ac:dyDescent="0.35">
      <c r="A139" s="185" t="s">
        <v>65</v>
      </c>
      <c r="K139" s="134"/>
      <c r="L139" s="204"/>
    </row>
    <row r="140" spans="1:12" ht="18" x14ac:dyDescent="0.35">
      <c r="A140" s="187" t="s">
        <v>66</v>
      </c>
      <c r="K140" s="134"/>
      <c r="L140" s="204"/>
    </row>
    <row r="141" spans="1:12" ht="18" x14ac:dyDescent="0.35">
      <c r="A141" s="192" t="s">
        <v>204</v>
      </c>
      <c r="B141" s="188">
        <f t="shared" ref="B141:L141" si="42">B22+B26</f>
        <v>2910</v>
      </c>
      <c r="C141" s="188">
        <f t="shared" si="42"/>
        <v>15455</v>
      </c>
      <c r="D141" s="188">
        <f t="shared" si="42"/>
        <v>14190</v>
      </c>
      <c r="E141" s="188">
        <f t="shared" si="42"/>
        <v>7660</v>
      </c>
      <c r="F141" s="188">
        <f t="shared" si="42"/>
        <v>6210</v>
      </c>
      <c r="G141" s="188">
        <f t="shared" si="42"/>
        <v>8180</v>
      </c>
      <c r="H141" s="188">
        <f t="shared" si="42"/>
        <v>8993</v>
      </c>
      <c r="I141" s="188">
        <f t="shared" si="42"/>
        <v>10105</v>
      </c>
      <c r="J141" s="188">
        <f t="shared" si="42"/>
        <v>11305</v>
      </c>
      <c r="K141" s="175">
        <f t="shared" si="42"/>
        <v>12505</v>
      </c>
      <c r="L141" s="205">
        <f t="shared" si="42"/>
        <v>97513</v>
      </c>
    </row>
    <row r="142" spans="1:12" ht="18" x14ac:dyDescent="0.35">
      <c r="A142" s="193" t="s">
        <v>67</v>
      </c>
      <c r="B142" s="194">
        <f t="shared" ref="B142:L142" si="43">SUM(B141:B141)</f>
        <v>2910</v>
      </c>
      <c r="C142" s="194">
        <f t="shared" si="43"/>
        <v>15455</v>
      </c>
      <c r="D142" s="194">
        <f t="shared" si="43"/>
        <v>14190</v>
      </c>
      <c r="E142" s="194">
        <f t="shared" si="43"/>
        <v>7660</v>
      </c>
      <c r="F142" s="194">
        <f t="shared" si="43"/>
        <v>6210</v>
      </c>
      <c r="G142" s="194">
        <f t="shared" si="43"/>
        <v>8180</v>
      </c>
      <c r="H142" s="194">
        <f t="shared" si="43"/>
        <v>8993</v>
      </c>
      <c r="I142" s="194">
        <f t="shared" si="43"/>
        <v>10105</v>
      </c>
      <c r="J142" s="194">
        <f t="shared" si="43"/>
        <v>11305</v>
      </c>
      <c r="K142" s="178">
        <f t="shared" si="43"/>
        <v>12505</v>
      </c>
      <c r="L142" s="207">
        <f t="shared" si="43"/>
        <v>97513</v>
      </c>
    </row>
    <row r="143" spans="1:12" ht="15" thickBot="1" x14ac:dyDescent="0.35">
      <c r="A143" s="191" t="s">
        <v>199</v>
      </c>
      <c r="K143" s="134"/>
      <c r="L143" s="204"/>
    </row>
    <row r="144" spans="1:12" ht="18.600000000000001" thickBot="1" x14ac:dyDescent="0.4">
      <c r="A144" s="187" t="s">
        <v>201</v>
      </c>
      <c r="B144" s="106">
        <f t="shared" ref="B144:L144" si="44">B40</f>
        <v>9830</v>
      </c>
      <c r="C144" s="106">
        <f t="shared" si="44"/>
        <v>256283</v>
      </c>
      <c r="D144" s="106">
        <f t="shared" si="44"/>
        <v>135650</v>
      </c>
      <c r="E144" s="106">
        <f t="shared" si="44"/>
        <v>31013</v>
      </c>
      <c r="F144" s="106">
        <f t="shared" si="44"/>
        <v>42427</v>
      </c>
      <c r="G144" s="106">
        <f t="shared" si="44"/>
        <v>158209</v>
      </c>
      <c r="H144" s="106">
        <f t="shared" si="44"/>
        <v>64741</v>
      </c>
      <c r="I144" s="106">
        <f t="shared" si="44"/>
        <v>68264</v>
      </c>
      <c r="J144" s="106">
        <f t="shared" si="44"/>
        <v>74974</v>
      </c>
      <c r="K144" s="176">
        <f t="shared" si="44"/>
        <v>80684</v>
      </c>
      <c r="L144" s="206">
        <f t="shared" si="44"/>
        <v>922075</v>
      </c>
    </row>
    <row r="145" spans="1:12" ht="18" x14ac:dyDescent="0.35">
      <c r="A145" s="195" t="s">
        <v>205</v>
      </c>
      <c r="B145" s="188">
        <f>B144</f>
        <v>9830</v>
      </c>
      <c r="C145" s="188">
        <f>B145+C144</f>
        <v>266113</v>
      </c>
      <c r="D145" s="188">
        <f t="shared" ref="D145:K145" si="45">C145+D144</f>
        <v>401763</v>
      </c>
      <c r="E145" s="188">
        <f t="shared" si="45"/>
        <v>432776</v>
      </c>
      <c r="F145" s="188">
        <f t="shared" si="45"/>
        <v>475203</v>
      </c>
      <c r="G145" s="188">
        <f t="shared" si="45"/>
        <v>633412</v>
      </c>
      <c r="H145" s="188">
        <f t="shared" si="45"/>
        <v>698153</v>
      </c>
      <c r="I145" s="188">
        <f t="shared" si="45"/>
        <v>766417</v>
      </c>
      <c r="J145" s="188">
        <f t="shared" si="45"/>
        <v>841391</v>
      </c>
      <c r="K145" s="175">
        <f t="shared" si="45"/>
        <v>922075</v>
      </c>
      <c r="L145" s="207"/>
    </row>
    <row r="146" spans="1:12" x14ac:dyDescent="0.3">
      <c r="A146" s="191" t="s">
        <v>198</v>
      </c>
      <c r="B146" s="196"/>
      <c r="K146" s="134"/>
      <c r="L146" s="204"/>
    </row>
    <row r="147" spans="1:12" s="7" customFormat="1" ht="45" customHeight="1" x14ac:dyDescent="0.35">
      <c r="A147" s="116" t="s">
        <v>206</v>
      </c>
      <c r="B147" s="188">
        <f t="shared" ref="B147:K147" si="46">B66+B83+B94</f>
        <v>130324</v>
      </c>
      <c r="C147" s="188">
        <f t="shared" si="46"/>
        <v>98840</v>
      </c>
      <c r="D147" s="188">
        <f t="shared" si="46"/>
        <v>84311</v>
      </c>
      <c r="E147" s="188">
        <f t="shared" si="46"/>
        <v>70432</v>
      </c>
      <c r="F147" s="188">
        <f t="shared" si="46"/>
        <v>71658</v>
      </c>
      <c r="G147" s="188">
        <f t="shared" si="46"/>
        <v>104836</v>
      </c>
      <c r="H147" s="188">
        <f t="shared" si="46"/>
        <v>74198</v>
      </c>
      <c r="I147" s="188">
        <f t="shared" si="46"/>
        <v>75338</v>
      </c>
      <c r="J147" s="188">
        <f t="shared" si="46"/>
        <v>75227</v>
      </c>
      <c r="K147" s="175">
        <f t="shared" si="46"/>
        <v>75891</v>
      </c>
      <c r="L147" s="205">
        <f>SUM(B147:K147)</f>
        <v>861055</v>
      </c>
    </row>
    <row r="148" spans="1:12" x14ac:dyDescent="0.3">
      <c r="A148" s="191" t="s">
        <v>199</v>
      </c>
      <c r="K148" s="179"/>
      <c r="L148" s="204"/>
    </row>
    <row r="149" spans="1:12" s="7" customFormat="1" ht="39.75" customHeight="1" x14ac:dyDescent="0.35">
      <c r="A149" s="197" t="s">
        <v>200</v>
      </c>
      <c r="B149" s="109">
        <f t="shared" ref="B149:K149" si="47">B144-B147</f>
        <v>-120494</v>
      </c>
      <c r="C149" s="109">
        <f t="shared" si="47"/>
        <v>157443</v>
      </c>
      <c r="D149" s="109">
        <f t="shared" si="47"/>
        <v>51339</v>
      </c>
      <c r="E149" s="109">
        <f t="shared" si="47"/>
        <v>-39419</v>
      </c>
      <c r="F149" s="109">
        <f t="shared" si="47"/>
        <v>-29231</v>
      </c>
      <c r="G149" s="109">
        <f t="shared" si="47"/>
        <v>53373</v>
      </c>
      <c r="H149" s="109">
        <f t="shared" si="47"/>
        <v>-9457</v>
      </c>
      <c r="I149" s="109">
        <f t="shared" si="47"/>
        <v>-7074</v>
      </c>
      <c r="J149" s="109">
        <f t="shared" si="47"/>
        <v>-253</v>
      </c>
      <c r="K149" s="180">
        <f t="shared" si="47"/>
        <v>4793</v>
      </c>
      <c r="L149" s="208">
        <f>L144-SUM(L147:L147)</f>
        <v>61020</v>
      </c>
    </row>
    <row r="150" spans="1:12" x14ac:dyDescent="0.3">
      <c r="A150" s="184"/>
      <c r="K150" s="134"/>
      <c r="L150" s="204"/>
    </row>
    <row r="151" spans="1:12" ht="18" x14ac:dyDescent="0.35">
      <c r="A151" s="195" t="s">
        <v>207</v>
      </c>
      <c r="B151" s="108">
        <f>B149</f>
        <v>-120494</v>
      </c>
      <c r="C151" s="108">
        <f>B151+C149</f>
        <v>36949</v>
      </c>
      <c r="D151" s="108">
        <f t="shared" ref="D151:K151" si="48">C151+D149</f>
        <v>88288</v>
      </c>
      <c r="E151" s="108">
        <f t="shared" si="48"/>
        <v>48869</v>
      </c>
      <c r="F151" s="108">
        <f t="shared" si="48"/>
        <v>19638</v>
      </c>
      <c r="G151" s="108">
        <f t="shared" si="48"/>
        <v>73011</v>
      </c>
      <c r="H151" s="108">
        <f t="shared" si="48"/>
        <v>63554</v>
      </c>
      <c r="I151" s="108">
        <f t="shared" si="48"/>
        <v>56480</v>
      </c>
      <c r="J151" s="108">
        <f t="shared" si="48"/>
        <v>56227</v>
      </c>
      <c r="K151" s="181">
        <f t="shared" si="48"/>
        <v>61020</v>
      </c>
      <c r="L151" s="204"/>
    </row>
    <row r="152" spans="1:12" x14ac:dyDescent="0.3">
      <c r="A152" s="184"/>
      <c r="K152" s="134"/>
      <c r="L152" s="204"/>
    </row>
    <row r="153" spans="1:12" ht="18" x14ac:dyDescent="0.35">
      <c r="A153" s="195" t="s">
        <v>215</v>
      </c>
      <c r="K153" s="134"/>
      <c r="L153" s="204"/>
    </row>
    <row r="154" spans="1:12" ht="18" x14ac:dyDescent="0.35">
      <c r="A154" s="189" t="s">
        <v>208</v>
      </c>
      <c r="B154" s="196">
        <f t="shared" ref="B154:K154" si="49">B58+B71</f>
        <v>37000</v>
      </c>
      <c r="C154" s="196">
        <f t="shared" si="49"/>
        <v>37000</v>
      </c>
      <c r="D154" s="196">
        <f t="shared" si="49"/>
        <v>37000</v>
      </c>
      <c r="E154" s="196">
        <f t="shared" si="49"/>
        <v>37000</v>
      </c>
      <c r="F154" s="196">
        <f t="shared" si="49"/>
        <v>37000</v>
      </c>
      <c r="G154" s="196">
        <f t="shared" si="49"/>
        <v>37000</v>
      </c>
      <c r="H154" s="196">
        <f t="shared" si="49"/>
        <v>37000</v>
      </c>
      <c r="I154" s="196">
        <f t="shared" si="49"/>
        <v>37000</v>
      </c>
      <c r="J154" s="196">
        <f t="shared" si="49"/>
        <v>37000</v>
      </c>
      <c r="K154" s="182">
        <f t="shared" si="49"/>
        <v>37000</v>
      </c>
      <c r="L154" s="209">
        <f>SUM(B154:K154)</f>
        <v>370000</v>
      </c>
    </row>
    <row r="155" spans="1:12" ht="15.6" x14ac:dyDescent="0.3">
      <c r="A155" s="198" t="s">
        <v>202</v>
      </c>
      <c r="B155" s="196">
        <f t="shared" ref="B155:K155" si="50">B81</f>
        <v>37670</v>
      </c>
      <c r="C155" s="196">
        <f t="shared" si="50"/>
        <v>2000</v>
      </c>
      <c r="D155" s="196">
        <f t="shared" si="50"/>
        <v>2050</v>
      </c>
      <c r="E155" s="196">
        <f t="shared" si="50"/>
        <v>2050</v>
      </c>
      <c r="F155" s="196">
        <f t="shared" si="50"/>
        <v>2050</v>
      </c>
      <c r="G155" s="196">
        <f t="shared" si="50"/>
        <v>18205</v>
      </c>
      <c r="H155" s="196">
        <f t="shared" si="50"/>
        <v>2050</v>
      </c>
      <c r="I155" s="196">
        <f t="shared" si="50"/>
        <v>2000</v>
      </c>
      <c r="J155" s="196">
        <f t="shared" si="50"/>
        <v>2050</v>
      </c>
      <c r="K155" s="182">
        <f t="shared" si="50"/>
        <v>2000</v>
      </c>
      <c r="L155" s="210">
        <f>SUM(B155:K155)</f>
        <v>72125</v>
      </c>
    </row>
    <row r="156" spans="1:12" ht="15" thickBot="1" x14ac:dyDescent="0.35">
      <c r="A156" s="211" t="s">
        <v>209</v>
      </c>
      <c r="B156" s="212">
        <f>SUM(B154:B155)</f>
        <v>74670</v>
      </c>
      <c r="C156" s="212">
        <f t="shared" ref="C156:L156" si="51">SUM(C154:C155)</f>
        <v>39000</v>
      </c>
      <c r="D156" s="212">
        <f t="shared" si="51"/>
        <v>39050</v>
      </c>
      <c r="E156" s="212">
        <f t="shared" si="51"/>
        <v>39050</v>
      </c>
      <c r="F156" s="212">
        <f t="shared" si="51"/>
        <v>39050</v>
      </c>
      <c r="G156" s="212">
        <f t="shared" si="51"/>
        <v>55205</v>
      </c>
      <c r="H156" s="212">
        <f t="shared" si="51"/>
        <v>39050</v>
      </c>
      <c r="I156" s="212">
        <f t="shared" si="51"/>
        <v>39000</v>
      </c>
      <c r="J156" s="212">
        <f t="shared" si="51"/>
        <v>39050</v>
      </c>
      <c r="K156" s="213">
        <f t="shared" si="51"/>
        <v>39000</v>
      </c>
      <c r="L156" s="214">
        <f t="shared" si="51"/>
        <v>442125</v>
      </c>
    </row>
    <row r="157" spans="1:12" ht="15" thickTop="1" x14ac:dyDescent="0.3">
      <c r="A157" s="28"/>
      <c r="B157" s="28"/>
      <c r="C157" s="28"/>
      <c r="D157" s="28"/>
      <c r="E157" s="28"/>
      <c r="F157" s="28"/>
      <c r="G157" s="28"/>
      <c r="H157" s="28"/>
      <c r="I157" s="28"/>
      <c r="J157" s="28"/>
      <c r="K157" s="28"/>
      <c r="L157" s="183"/>
    </row>
    <row r="159" spans="1:12" ht="18" x14ac:dyDescent="0.35">
      <c r="A159" s="1" t="s">
        <v>217</v>
      </c>
      <c r="L159" s="93"/>
    </row>
    <row r="160" spans="1:12" ht="15.6" x14ac:dyDescent="0.3">
      <c r="A160" s="222" t="s">
        <v>240</v>
      </c>
    </row>
    <row r="161" spans="1:12" ht="39" customHeight="1" x14ac:dyDescent="0.3">
      <c r="A161" s="225" t="s">
        <v>218</v>
      </c>
      <c r="B161" s="225"/>
      <c r="C161" s="225"/>
      <c r="D161" s="225"/>
      <c r="E161" s="225"/>
      <c r="F161" s="225"/>
      <c r="G161" s="225"/>
      <c r="H161" s="225"/>
      <c r="I161" s="225"/>
      <c r="J161" s="225"/>
      <c r="K161" s="225"/>
      <c r="L161" s="225"/>
    </row>
    <row r="162" spans="1:12" ht="15.6" x14ac:dyDescent="0.3">
      <c r="A162" s="226" t="s">
        <v>219</v>
      </c>
      <c r="B162" s="226"/>
      <c r="C162" s="226"/>
      <c r="D162" s="226"/>
      <c r="E162" s="226"/>
      <c r="F162" s="226"/>
      <c r="G162" s="226"/>
      <c r="H162" s="226"/>
      <c r="I162" s="226"/>
      <c r="J162" s="226"/>
      <c r="K162" s="226"/>
      <c r="L162" s="226"/>
    </row>
    <row r="163" spans="1:12" ht="15.6" x14ac:dyDescent="0.3">
      <c r="A163" s="226" t="s">
        <v>220</v>
      </c>
      <c r="B163" s="226"/>
      <c r="C163" s="226"/>
      <c r="D163" s="226"/>
      <c r="E163" s="226"/>
      <c r="F163" s="226"/>
      <c r="G163" s="226"/>
      <c r="H163" s="226"/>
      <c r="I163" s="226"/>
      <c r="J163" s="226"/>
      <c r="K163" s="226"/>
      <c r="L163" s="226"/>
    </row>
    <row r="164" spans="1:12" ht="30.75" customHeight="1" x14ac:dyDescent="0.3">
      <c r="A164" s="225" t="s">
        <v>221</v>
      </c>
      <c r="B164" s="225"/>
      <c r="C164" s="225"/>
      <c r="D164" s="225"/>
      <c r="E164" s="225"/>
      <c r="F164" s="225"/>
      <c r="G164" s="225"/>
      <c r="H164" s="225"/>
      <c r="I164" s="225"/>
      <c r="J164" s="225"/>
      <c r="K164" s="225"/>
      <c r="L164" s="225"/>
    </row>
    <row r="165" spans="1:12" ht="15.6" x14ac:dyDescent="0.3">
      <c r="A165" s="226" t="s">
        <v>222</v>
      </c>
      <c r="B165" s="226"/>
      <c r="C165" s="226"/>
      <c r="D165" s="226"/>
      <c r="E165" s="226"/>
      <c r="F165" s="226"/>
      <c r="G165" s="226"/>
      <c r="H165" s="226"/>
      <c r="I165" s="226"/>
      <c r="J165" s="226"/>
      <c r="K165" s="226"/>
      <c r="L165" s="226"/>
    </row>
    <row r="166" spans="1:12" ht="15.6" x14ac:dyDescent="0.3">
      <c r="A166" s="226" t="s">
        <v>223</v>
      </c>
      <c r="B166" s="226"/>
      <c r="C166" s="226"/>
      <c r="D166" s="226"/>
      <c r="E166" s="226"/>
      <c r="F166" s="226"/>
      <c r="G166" s="226"/>
      <c r="H166" s="226"/>
      <c r="I166" s="226"/>
      <c r="J166" s="226"/>
      <c r="K166" s="226"/>
      <c r="L166" s="226"/>
    </row>
    <row r="167" spans="1:12" ht="15.6" x14ac:dyDescent="0.3">
      <c r="A167" s="226" t="s">
        <v>224</v>
      </c>
      <c r="B167" s="226"/>
      <c r="C167" s="226"/>
      <c r="D167" s="226"/>
      <c r="E167" s="226"/>
      <c r="F167" s="226"/>
      <c r="G167" s="226"/>
      <c r="H167" s="226"/>
      <c r="I167" s="226"/>
      <c r="J167" s="226"/>
      <c r="K167" s="226"/>
      <c r="L167" s="226"/>
    </row>
    <row r="168" spans="1:12" ht="33" customHeight="1" x14ac:dyDescent="0.3">
      <c r="A168" s="227" t="s">
        <v>225</v>
      </c>
      <c r="B168" s="227"/>
      <c r="C168" s="227"/>
      <c r="D168" s="227"/>
      <c r="E168" s="227"/>
      <c r="F168" s="227"/>
      <c r="G168" s="227"/>
      <c r="H168" s="227"/>
      <c r="I168" s="227"/>
      <c r="J168" s="227"/>
      <c r="K168" s="227"/>
      <c r="L168" s="227"/>
    </row>
    <row r="169" spans="1:12" ht="15.6" x14ac:dyDescent="0.3">
      <c r="A169" s="226" t="s">
        <v>226</v>
      </c>
      <c r="B169" s="226"/>
      <c r="C169" s="226"/>
      <c r="D169" s="226"/>
      <c r="E169" s="226"/>
      <c r="F169" s="226"/>
      <c r="G169" s="226"/>
      <c r="H169" s="226"/>
      <c r="I169" s="226"/>
      <c r="J169" s="226"/>
      <c r="K169" s="226"/>
      <c r="L169" s="226"/>
    </row>
    <row r="170" spans="1:12" ht="15.6" x14ac:dyDescent="0.3">
      <c r="A170" s="226" t="s">
        <v>227</v>
      </c>
      <c r="B170" s="226"/>
      <c r="C170" s="226"/>
      <c r="D170" s="226"/>
      <c r="E170" s="226"/>
      <c r="F170" s="226"/>
      <c r="G170" s="226"/>
      <c r="H170" s="226"/>
      <c r="I170" s="226"/>
      <c r="J170" s="226"/>
      <c r="K170" s="226"/>
      <c r="L170" s="226"/>
    </row>
    <row r="171" spans="1:12" ht="15.6" x14ac:dyDescent="0.3">
      <c r="A171" s="228" t="s">
        <v>228</v>
      </c>
      <c r="B171" s="228"/>
      <c r="C171" s="228"/>
      <c r="D171" s="228"/>
      <c r="E171" s="228"/>
      <c r="F171" s="228"/>
      <c r="G171" s="228"/>
      <c r="H171" s="228"/>
      <c r="I171" s="228"/>
      <c r="J171" s="228"/>
      <c r="K171" s="228"/>
      <c r="L171" s="228"/>
    </row>
    <row r="172" spans="1:12" ht="15.6" x14ac:dyDescent="0.3">
      <c r="A172" s="226" t="s">
        <v>229</v>
      </c>
      <c r="B172" s="226"/>
      <c r="C172" s="226"/>
      <c r="D172" s="226"/>
      <c r="E172" s="226"/>
      <c r="F172" s="226"/>
      <c r="G172" s="226"/>
      <c r="H172" s="226"/>
      <c r="I172" s="226"/>
      <c r="J172" s="226"/>
      <c r="K172" s="226"/>
      <c r="L172" s="226"/>
    </row>
    <row r="173" spans="1:12" ht="15.6" x14ac:dyDescent="0.3">
      <c r="A173" s="228" t="s">
        <v>230</v>
      </c>
      <c r="B173" s="228"/>
      <c r="C173" s="228"/>
      <c r="D173" s="228"/>
      <c r="E173" s="228"/>
      <c r="F173" s="228"/>
      <c r="G173" s="228"/>
      <c r="H173" s="228"/>
      <c r="I173" s="228"/>
      <c r="J173" s="228"/>
      <c r="K173" s="228"/>
      <c r="L173" s="228"/>
    </row>
    <row r="174" spans="1:12" ht="15.6" x14ac:dyDescent="0.3">
      <c r="A174" s="228" t="s">
        <v>231</v>
      </c>
      <c r="B174" s="228"/>
      <c r="C174" s="228"/>
      <c r="D174" s="228"/>
      <c r="E174" s="228"/>
      <c r="F174" s="228"/>
      <c r="G174" s="228"/>
      <c r="H174" s="228"/>
      <c r="I174" s="228"/>
      <c r="J174" s="228"/>
      <c r="K174" s="228"/>
      <c r="L174" s="228"/>
    </row>
    <row r="175" spans="1:12" x14ac:dyDescent="0.3">
      <c r="A175" s="230"/>
      <c r="B175" s="230"/>
      <c r="C175" s="230"/>
      <c r="D175" s="230"/>
      <c r="E175" s="230"/>
      <c r="F175" s="230"/>
      <c r="G175" s="230"/>
      <c r="H175" s="230"/>
      <c r="I175" s="230"/>
      <c r="J175" s="230"/>
      <c r="K175" s="230"/>
      <c r="L175" s="230"/>
    </row>
    <row r="176" spans="1:12" ht="15.6" x14ac:dyDescent="0.3">
      <c r="A176" s="229" t="s">
        <v>241</v>
      </c>
      <c r="B176" s="229"/>
      <c r="C176" s="229"/>
      <c r="D176" s="229"/>
      <c r="E176" s="229"/>
      <c r="F176" s="229"/>
      <c r="G176" s="229"/>
      <c r="H176" s="229"/>
      <c r="I176" s="229"/>
      <c r="J176" s="229"/>
      <c r="K176" s="229"/>
      <c r="L176" s="229"/>
    </row>
    <row r="177" spans="1:12" ht="15.6" x14ac:dyDescent="0.3">
      <c r="A177" s="226" t="s">
        <v>232</v>
      </c>
      <c r="B177" s="226"/>
      <c r="C177" s="226"/>
      <c r="D177" s="226"/>
      <c r="E177" s="226"/>
      <c r="F177" s="226"/>
      <c r="G177" s="226"/>
      <c r="H177" s="226"/>
      <c r="I177" s="226"/>
      <c r="J177" s="226"/>
      <c r="K177" s="226"/>
      <c r="L177" s="226"/>
    </row>
    <row r="178" spans="1:12" ht="17.399999999999999" x14ac:dyDescent="0.3">
      <c r="A178" s="226" t="s">
        <v>233</v>
      </c>
      <c r="B178" s="226"/>
      <c r="C178" s="226"/>
      <c r="D178" s="226"/>
      <c r="E178" s="226"/>
      <c r="F178" s="226"/>
      <c r="G178" s="226"/>
      <c r="H178" s="226"/>
      <c r="I178" s="226"/>
      <c r="J178" s="226"/>
      <c r="K178" s="226"/>
      <c r="L178" s="226"/>
    </row>
    <row r="179" spans="1:12" ht="15.6" x14ac:dyDescent="0.3">
      <c r="A179" s="226"/>
      <c r="B179" s="226"/>
      <c r="C179" s="226"/>
      <c r="D179" s="226"/>
      <c r="E179" s="226"/>
      <c r="F179" s="226"/>
      <c r="G179" s="226"/>
      <c r="H179" s="226"/>
      <c r="I179" s="226"/>
      <c r="J179" s="226"/>
      <c r="K179" s="226"/>
      <c r="L179" s="226"/>
    </row>
    <row r="180" spans="1:12" ht="15.6" x14ac:dyDescent="0.3">
      <c r="A180" s="226" t="s">
        <v>234</v>
      </c>
      <c r="B180" s="226"/>
      <c r="C180" s="226"/>
      <c r="D180" s="226"/>
      <c r="E180" s="226"/>
      <c r="F180" s="226"/>
      <c r="G180" s="226"/>
      <c r="H180" s="226"/>
      <c r="I180" s="226"/>
      <c r="J180" s="226"/>
      <c r="K180" s="226"/>
      <c r="L180" s="226"/>
    </row>
    <row r="181" spans="1:12" ht="15.6" x14ac:dyDescent="0.3">
      <c r="A181" s="226" t="s">
        <v>235</v>
      </c>
      <c r="B181" s="226"/>
      <c r="C181" s="226"/>
      <c r="D181" s="226"/>
      <c r="E181" s="226"/>
      <c r="F181" s="226"/>
      <c r="G181" s="226"/>
      <c r="H181" s="226"/>
      <c r="I181" s="226"/>
      <c r="J181" s="226"/>
      <c r="K181" s="226"/>
      <c r="L181" s="226"/>
    </row>
    <row r="182" spans="1:12" ht="15.6" x14ac:dyDescent="0.3">
      <c r="A182" s="226"/>
      <c r="B182" s="226"/>
      <c r="C182" s="226"/>
      <c r="D182" s="226"/>
      <c r="E182" s="226"/>
      <c r="F182" s="226"/>
      <c r="G182" s="226"/>
      <c r="H182" s="226"/>
      <c r="I182" s="226"/>
      <c r="J182" s="226"/>
      <c r="K182" s="226"/>
      <c r="L182" s="226"/>
    </row>
    <row r="183" spans="1:12" ht="15.6" x14ac:dyDescent="0.3">
      <c r="A183" s="226" t="s">
        <v>236</v>
      </c>
      <c r="B183" s="226"/>
      <c r="C183" s="226"/>
      <c r="D183" s="226"/>
      <c r="E183" s="226"/>
      <c r="F183" s="226"/>
      <c r="G183" s="226"/>
      <c r="H183" s="226"/>
      <c r="I183" s="226"/>
      <c r="J183" s="226"/>
      <c r="K183" s="226"/>
      <c r="L183" s="226"/>
    </row>
    <row r="184" spans="1:12" ht="15.6" x14ac:dyDescent="0.3">
      <c r="A184" s="226" t="s">
        <v>242</v>
      </c>
      <c r="B184" s="226"/>
      <c r="C184" s="226"/>
      <c r="D184" s="226"/>
      <c r="E184" s="226"/>
      <c r="F184" s="226"/>
      <c r="G184" s="226"/>
      <c r="H184" s="226"/>
      <c r="I184" s="226"/>
      <c r="J184" s="226"/>
      <c r="K184" s="226"/>
      <c r="L184" s="226"/>
    </row>
    <row r="185" spans="1:12" ht="15.6" x14ac:dyDescent="0.3">
      <c r="A185" s="226" t="s">
        <v>243</v>
      </c>
      <c r="B185" s="226"/>
      <c r="C185" s="226"/>
      <c r="D185" s="226"/>
      <c r="E185" s="226"/>
      <c r="F185" s="226"/>
      <c r="G185" s="226"/>
      <c r="H185" s="226"/>
      <c r="I185" s="226"/>
      <c r="J185" s="226"/>
      <c r="K185" s="226"/>
      <c r="L185" s="226"/>
    </row>
    <row r="186" spans="1:12" ht="15.6" x14ac:dyDescent="0.3">
      <c r="A186" s="226" t="s">
        <v>244</v>
      </c>
      <c r="B186" s="226"/>
      <c r="C186" s="226"/>
      <c r="D186" s="226"/>
      <c r="E186" s="226"/>
      <c r="F186" s="226"/>
      <c r="G186" s="226"/>
      <c r="H186" s="226"/>
      <c r="I186" s="226"/>
      <c r="J186" s="226"/>
      <c r="K186" s="226"/>
      <c r="L186" s="226"/>
    </row>
    <row r="187" spans="1:12" ht="15.6" x14ac:dyDescent="0.3">
      <c r="A187" s="226"/>
      <c r="B187" s="226"/>
      <c r="C187" s="226"/>
      <c r="D187" s="226"/>
      <c r="E187" s="226"/>
      <c r="F187" s="226"/>
      <c r="G187" s="226"/>
      <c r="H187" s="226"/>
      <c r="I187" s="226"/>
      <c r="J187" s="226"/>
      <c r="K187" s="226"/>
      <c r="L187" s="226"/>
    </row>
    <row r="188" spans="1:12" ht="15.6" x14ac:dyDescent="0.3">
      <c r="A188" s="226" t="s">
        <v>237</v>
      </c>
      <c r="B188" s="226"/>
      <c r="C188" s="226"/>
      <c r="D188" s="226"/>
      <c r="E188" s="226"/>
      <c r="F188" s="226"/>
      <c r="G188" s="226"/>
      <c r="H188" s="226"/>
      <c r="I188" s="226"/>
      <c r="J188" s="226"/>
      <c r="K188" s="226"/>
      <c r="L188" s="226"/>
    </row>
    <row r="189" spans="1:12" ht="15.6" x14ac:dyDescent="0.3">
      <c r="A189" s="226" t="s">
        <v>245</v>
      </c>
      <c r="B189" s="226"/>
      <c r="C189" s="226"/>
      <c r="D189" s="226"/>
      <c r="E189" s="226"/>
      <c r="F189" s="226"/>
      <c r="G189" s="226"/>
      <c r="H189" s="226"/>
      <c r="I189" s="226"/>
      <c r="J189" s="226"/>
      <c r="K189" s="226"/>
      <c r="L189" s="226"/>
    </row>
    <row r="190" spans="1:12" ht="15.6" x14ac:dyDescent="0.3">
      <c r="A190" s="226" t="s">
        <v>246</v>
      </c>
      <c r="B190" s="226"/>
      <c r="C190" s="226"/>
      <c r="D190" s="226"/>
      <c r="E190" s="226"/>
      <c r="F190" s="226"/>
      <c r="G190" s="226"/>
      <c r="H190" s="226"/>
      <c r="I190" s="226"/>
      <c r="J190" s="226"/>
      <c r="K190" s="226"/>
      <c r="L190" s="226"/>
    </row>
    <row r="191" spans="1:12" ht="15.6" x14ac:dyDescent="0.3">
      <c r="A191" s="226" t="s">
        <v>238</v>
      </c>
      <c r="B191" s="226"/>
      <c r="C191" s="226"/>
      <c r="D191" s="226"/>
      <c r="E191" s="226"/>
      <c r="F191" s="226"/>
      <c r="G191" s="226"/>
      <c r="H191" s="226"/>
      <c r="I191" s="226"/>
      <c r="J191" s="226"/>
      <c r="K191" s="226"/>
      <c r="L191" s="226"/>
    </row>
    <row r="192" spans="1:12" ht="15.6" x14ac:dyDescent="0.3">
      <c r="A192" s="221"/>
    </row>
    <row r="193" spans="1:12" ht="15.6" x14ac:dyDescent="0.3">
      <c r="A193" s="226" t="s">
        <v>239</v>
      </c>
      <c r="B193" s="226"/>
      <c r="C193" s="226"/>
      <c r="D193" s="226"/>
      <c r="E193" s="226"/>
      <c r="F193" s="226"/>
      <c r="G193" s="226"/>
      <c r="H193" s="226"/>
      <c r="I193" s="226"/>
      <c r="J193" s="226"/>
      <c r="K193" s="226"/>
      <c r="L193" s="226"/>
    </row>
  </sheetData>
  <mergeCells count="33">
    <mergeCell ref="A189:L189"/>
    <mergeCell ref="A190:L190"/>
    <mergeCell ref="A191:L191"/>
    <mergeCell ref="A193:L193"/>
    <mergeCell ref="A185:L185"/>
    <mergeCell ref="A186:L186"/>
    <mergeCell ref="A188:L188"/>
    <mergeCell ref="A187:L187"/>
    <mergeCell ref="A170:L170"/>
    <mergeCell ref="A171:L171"/>
    <mergeCell ref="A172:L172"/>
    <mergeCell ref="A173:L173"/>
    <mergeCell ref="A184:L184"/>
    <mergeCell ref="A174:L174"/>
    <mergeCell ref="A177:L177"/>
    <mergeCell ref="A178:L178"/>
    <mergeCell ref="A176:L176"/>
    <mergeCell ref="A175:L175"/>
    <mergeCell ref="A182:L182"/>
    <mergeCell ref="A179:L179"/>
    <mergeCell ref="A180:L180"/>
    <mergeCell ref="A181:L181"/>
    <mergeCell ref="A183:L183"/>
    <mergeCell ref="A165:L165"/>
    <mergeCell ref="A166:L166"/>
    <mergeCell ref="A167:L167"/>
    <mergeCell ref="A168:L168"/>
    <mergeCell ref="A169:L169"/>
    <mergeCell ref="B111:C111"/>
    <mergeCell ref="A161:L161"/>
    <mergeCell ref="A162:L162"/>
    <mergeCell ref="A163:L163"/>
    <mergeCell ref="A164:L16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5C99-C0EF-4BCC-B404-3DEC38F03BF9}">
  <dimension ref="A1:B296"/>
  <sheetViews>
    <sheetView topLeftCell="A25" workbookViewId="0">
      <selection activeCell="E52" sqref="E52"/>
    </sheetView>
  </sheetViews>
  <sheetFormatPr defaultRowHeight="14.4" x14ac:dyDescent="0.3"/>
  <cols>
    <col min="1" max="1" width="59.5546875" customWidth="1"/>
    <col min="2" max="2" width="14" style="57" customWidth="1"/>
  </cols>
  <sheetData>
    <row r="1" spans="1:2" x14ac:dyDescent="0.3">
      <c r="B1" s="60" t="s">
        <v>10</v>
      </c>
    </row>
    <row r="4" spans="1:2" x14ac:dyDescent="0.3">
      <c r="A4" t="s">
        <v>34</v>
      </c>
    </row>
    <row r="6" spans="1:2" x14ac:dyDescent="0.3">
      <c r="A6" t="s">
        <v>47</v>
      </c>
    </row>
    <row r="7" spans="1:2" x14ac:dyDescent="0.3">
      <c r="A7" t="s">
        <v>12</v>
      </c>
    </row>
    <row r="8" spans="1:2" x14ac:dyDescent="0.3">
      <c r="A8" t="s">
        <v>35</v>
      </c>
      <c r="B8" s="57">
        <v>65142</v>
      </c>
    </row>
    <row r="9" spans="1:2" x14ac:dyDescent="0.3">
      <c r="A9" t="s">
        <v>36</v>
      </c>
      <c r="B9" s="57">
        <v>102138.8</v>
      </c>
    </row>
    <row r="10" spans="1:2" x14ac:dyDescent="0.3">
      <c r="A10" t="s">
        <v>48</v>
      </c>
      <c r="B10" s="57">
        <v>167280.79999999999</v>
      </c>
    </row>
    <row r="12" spans="1:2" x14ac:dyDescent="0.3">
      <c r="A12" t="s">
        <v>37</v>
      </c>
      <c r="B12" s="57">
        <v>414705</v>
      </c>
    </row>
    <row r="13" spans="1:2" x14ac:dyDescent="0.3">
      <c r="A13" t="s">
        <v>38</v>
      </c>
      <c r="B13" s="57">
        <v>469202.99999999895</v>
      </c>
    </row>
    <row r="14" spans="1:2" x14ac:dyDescent="0.3">
      <c r="A14" t="s">
        <v>39</v>
      </c>
      <c r="B14" s="57">
        <v>297600</v>
      </c>
    </row>
    <row r="15" spans="1:2" x14ac:dyDescent="0.3">
      <c r="A15" t="s">
        <v>40</v>
      </c>
      <c r="B15" s="57">
        <v>132696</v>
      </c>
    </row>
    <row r="16" spans="1:2" x14ac:dyDescent="0.3">
      <c r="A16" t="s">
        <v>49</v>
      </c>
      <c r="B16" s="57">
        <v>1314203.9999999991</v>
      </c>
    </row>
    <row r="18" spans="1:2" x14ac:dyDescent="0.3">
      <c r="A18" t="s">
        <v>27</v>
      </c>
    </row>
    <row r="19" spans="1:2" x14ac:dyDescent="0.3">
      <c r="A19" t="s">
        <v>41</v>
      </c>
      <c r="B19" s="57">
        <v>240000</v>
      </c>
    </row>
    <row r="20" spans="1:2" x14ac:dyDescent="0.3">
      <c r="A20" t="s">
        <v>42</v>
      </c>
      <c r="B20" s="57">
        <v>50000</v>
      </c>
    </row>
    <row r="21" spans="1:2" x14ac:dyDescent="0.3">
      <c r="A21" t="s">
        <v>43</v>
      </c>
      <c r="B21" s="57">
        <v>10200</v>
      </c>
    </row>
    <row r="22" spans="1:2" x14ac:dyDescent="0.3">
      <c r="A22" t="s">
        <v>44</v>
      </c>
      <c r="B22" s="57">
        <v>38500</v>
      </c>
    </row>
    <row r="23" spans="1:2" x14ac:dyDescent="0.3">
      <c r="A23" t="s">
        <v>45</v>
      </c>
      <c r="B23" s="57">
        <v>338700</v>
      </c>
    </row>
    <row r="25" spans="1:2" x14ac:dyDescent="0.3">
      <c r="A25" t="s">
        <v>32</v>
      </c>
    </row>
    <row r="26" spans="1:2" x14ac:dyDescent="0.3">
      <c r="A26" t="s">
        <v>46</v>
      </c>
      <c r="B26" s="57">
        <v>0</v>
      </c>
    </row>
    <row r="27" spans="1:2" x14ac:dyDescent="0.3">
      <c r="A27" t="s">
        <v>50</v>
      </c>
      <c r="B27" s="57">
        <v>0</v>
      </c>
    </row>
    <row r="29" spans="1:2" x14ac:dyDescent="0.3">
      <c r="A29" t="s">
        <v>51</v>
      </c>
      <c r="B29" s="57">
        <v>1820184.7999999989</v>
      </c>
    </row>
    <row r="31" spans="1:2" x14ac:dyDescent="0.3">
      <c r="A31" t="s">
        <v>48</v>
      </c>
      <c r="B31" s="57">
        <v>167280.79999999999</v>
      </c>
    </row>
    <row r="32" spans="1:2" x14ac:dyDescent="0.3">
      <c r="A32" t="s">
        <v>49</v>
      </c>
      <c r="B32" s="57">
        <v>1314203.9999999991</v>
      </c>
    </row>
    <row r="33" spans="1:2" x14ac:dyDescent="0.3">
      <c r="A33" t="s">
        <v>45</v>
      </c>
      <c r="B33" s="57">
        <v>338700</v>
      </c>
    </row>
    <row r="34" spans="1:2" x14ac:dyDescent="0.3">
      <c r="A34" t="s">
        <v>50</v>
      </c>
      <c r="B34" s="57">
        <v>0</v>
      </c>
    </row>
    <row r="38" spans="1:2" x14ac:dyDescent="0.3">
      <c r="A38" t="s">
        <v>75</v>
      </c>
    </row>
    <row r="39" spans="1:2" x14ac:dyDescent="0.3">
      <c r="A39" t="s">
        <v>12</v>
      </c>
    </row>
    <row r="40" spans="1:2" x14ac:dyDescent="0.3">
      <c r="A40" t="s">
        <v>35</v>
      </c>
      <c r="B40" s="57">
        <v>9100</v>
      </c>
    </row>
    <row r="41" spans="1:2" x14ac:dyDescent="0.3">
      <c r="A41" t="s">
        <v>36</v>
      </c>
      <c r="B41" s="57">
        <v>33852</v>
      </c>
    </row>
    <row r="42" spans="1:2" x14ac:dyDescent="0.3">
      <c r="A42" t="s">
        <v>52</v>
      </c>
      <c r="B42" s="57">
        <v>42952</v>
      </c>
    </row>
    <row r="44" spans="1:2" x14ac:dyDescent="0.3">
      <c r="A44" t="s">
        <v>37</v>
      </c>
      <c r="B44" s="57">
        <v>85368</v>
      </c>
    </row>
    <row r="45" spans="1:2" x14ac:dyDescent="0.3">
      <c r="A45" t="s">
        <v>38</v>
      </c>
      <c r="B45" s="57">
        <v>12145</v>
      </c>
    </row>
    <row r="46" spans="1:2" x14ac:dyDescent="0.3">
      <c r="A46" t="s">
        <v>39</v>
      </c>
      <c r="B46" s="57">
        <v>30560</v>
      </c>
    </row>
    <row r="47" spans="1:2" x14ac:dyDescent="0.3">
      <c r="A47" t="s">
        <v>40</v>
      </c>
      <c r="B47" s="57">
        <v>5200</v>
      </c>
    </row>
    <row r="48" spans="1:2" x14ac:dyDescent="0.3">
      <c r="A48" t="s">
        <v>49</v>
      </c>
      <c r="B48" s="57">
        <v>133273</v>
      </c>
    </row>
    <row r="50" spans="1:2" x14ac:dyDescent="0.3">
      <c r="A50" t="s">
        <v>27</v>
      </c>
    </row>
    <row r="51" spans="1:2" x14ac:dyDescent="0.3">
      <c r="A51" t="s">
        <v>41</v>
      </c>
      <c r="B51" s="57">
        <v>76350</v>
      </c>
    </row>
    <row r="52" spans="1:2" x14ac:dyDescent="0.3">
      <c r="A52" t="s">
        <v>42</v>
      </c>
      <c r="B52" s="57">
        <v>12500</v>
      </c>
    </row>
    <row r="53" spans="1:2" x14ac:dyDescent="0.3">
      <c r="A53" t="s">
        <v>43</v>
      </c>
      <c r="B53" s="57">
        <v>750</v>
      </c>
    </row>
    <row r="54" spans="1:2" x14ac:dyDescent="0.3">
      <c r="A54" t="s">
        <v>44</v>
      </c>
      <c r="B54" s="57">
        <v>3370</v>
      </c>
    </row>
    <row r="55" spans="1:2" x14ac:dyDescent="0.3">
      <c r="A55" t="s">
        <v>53</v>
      </c>
      <c r="B55" s="57">
        <v>92970</v>
      </c>
    </row>
    <row r="57" spans="1:2" x14ac:dyDescent="0.3">
      <c r="A57" t="s">
        <v>32</v>
      </c>
    </row>
    <row r="58" spans="1:2" x14ac:dyDescent="0.3">
      <c r="A58" t="s">
        <v>46</v>
      </c>
    </row>
    <row r="59" spans="1:2" x14ac:dyDescent="0.3">
      <c r="A59" t="s">
        <v>50</v>
      </c>
      <c r="B59" s="57">
        <v>0</v>
      </c>
    </row>
    <row r="61" spans="1:2" x14ac:dyDescent="0.3">
      <c r="A61" t="s">
        <v>54</v>
      </c>
      <c r="B61" s="57">
        <v>269195</v>
      </c>
    </row>
    <row r="64" spans="1:2" x14ac:dyDescent="0.3">
      <c r="A64" t="s">
        <v>55</v>
      </c>
    </row>
    <row r="65" spans="1:2" x14ac:dyDescent="0.3">
      <c r="A65" t="s">
        <v>12</v>
      </c>
    </row>
    <row r="66" spans="1:2" x14ac:dyDescent="0.3">
      <c r="A66" t="s">
        <v>35</v>
      </c>
      <c r="B66" s="57">
        <v>56042</v>
      </c>
    </row>
    <row r="67" spans="1:2" x14ac:dyDescent="0.3">
      <c r="A67" t="s">
        <v>36</v>
      </c>
      <c r="B67" s="57">
        <v>68286.8</v>
      </c>
    </row>
    <row r="68" spans="1:2" x14ac:dyDescent="0.3">
      <c r="A68" t="s">
        <v>52</v>
      </c>
      <c r="B68" s="57">
        <v>124328.8</v>
      </c>
    </row>
    <row r="70" spans="1:2" x14ac:dyDescent="0.3">
      <c r="A70" t="s">
        <v>37</v>
      </c>
      <c r="B70" s="57">
        <v>329337</v>
      </c>
    </row>
    <row r="71" spans="1:2" x14ac:dyDescent="0.3">
      <c r="A71" t="s">
        <v>38</v>
      </c>
      <c r="B71" s="57">
        <v>457057.99999999895</v>
      </c>
    </row>
    <row r="72" spans="1:2" x14ac:dyDescent="0.3">
      <c r="A72" t="s">
        <v>39</v>
      </c>
      <c r="B72" s="57">
        <v>267040</v>
      </c>
    </row>
    <row r="73" spans="1:2" x14ac:dyDescent="0.3">
      <c r="A73" t="s">
        <v>40</v>
      </c>
      <c r="B73" s="57">
        <v>127496</v>
      </c>
    </row>
    <row r="74" spans="1:2" x14ac:dyDescent="0.3">
      <c r="A74" t="s">
        <v>49</v>
      </c>
      <c r="B74" s="57">
        <v>1180930.9999999991</v>
      </c>
    </row>
    <row r="76" spans="1:2" x14ac:dyDescent="0.3">
      <c r="A76" t="s">
        <v>27</v>
      </c>
    </row>
    <row r="77" spans="1:2" x14ac:dyDescent="0.3">
      <c r="A77" t="s">
        <v>41</v>
      </c>
      <c r="B77" s="57">
        <v>163650</v>
      </c>
    </row>
    <row r="78" spans="1:2" x14ac:dyDescent="0.3">
      <c r="A78" t="s">
        <v>42</v>
      </c>
      <c r="B78" s="57">
        <v>37500</v>
      </c>
    </row>
    <row r="79" spans="1:2" x14ac:dyDescent="0.3">
      <c r="A79" t="s">
        <v>43</v>
      </c>
      <c r="B79" s="57">
        <v>9450</v>
      </c>
    </row>
    <row r="80" spans="1:2" x14ac:dyDescent="0.3">
      <c r="A80" t="s">
        <v>44</v>
      </c>
      <c r="B80" s="57">
        <v>35130</v>
      </c>
    </row>
    <row r="81" spans="1:2" x14ac:dyDescent="0.3">
      <c r="A81" t="s">
        <v>53</v>
      </c>
      <c r="B81" s="57">
        <v>245730</v>
      </c>
    </row>
    <row r="83" spans="1:2" x14ac:dyDescent="0.3">
      <c r="A83" t="s">
        <v>32</v>
      </c>
    </row>
    <row r="84" spans="1:2" x14ac:dyDescent="0.3">
      <c r="A84" t="s">
        <v>46</v>
      </c>
    </row>
    <row r="85" spans="1:2" x14ac:dyDescent="0.3">
      <c r="A85" t="s">
        <v>50</v>
      </c>
      <c r="B85" s="57">
        <v>0</v>
      </c>
    </row>
    <row r="87" spans="1:2" ht="28.8" x14ac:dyDescent="0.3">
      <c r="A87" s="58" t="s">
        <v>73</v>
      </c>
      <c r="B87" s="57">
        <v>1550989.7999999989</v>
      </c>
    </row>
    <row r="89" spans="1:2" x14ac:dyDescent="0.3">
      <c r="A89" t="s">
        <v>77</v>
      </c>
    </row>
    <row r="90" spans="1:2" x14ac:dyDescent="0.3">
      <c r="A90" t="s">
        <v>78</v>
      </c>
    </row>
    <row r="91" spans="1:2" ht="28.8" x14ac:dyDescent="0.3">
      <c r="A91" s="58" t="s">
        <v>110</v>
      </c>
    </row>
    <row r="92" spans="1:2" ht="28.8" x14ac:dyDescent="0.3">
      <c r="A92" s="58" t="s">
        <v>79</v>
      </c>
    </row>
    <row r="93" spans="1:2" x14ac:dyDescent="0.3">
      <c r="A93" t="s">
        <v>80</v>
      </c>
      <c r="B93" s="57">
        <v>155610</v>
      </c>
    </row>
    <row r="95" spans="1:2" x14ac:dyDescent="0.3">
      <c r="A95" t="s">
        <v>98</v>
      </c>
      <c r="B95" s="57">
        <v>88307</v>
      </c>
    </row>
    <row r="96" spans="1:2" x14ac:dyDescent="0.3">
      <c r="A96" t="s">
        <v>111</v>
      </c>
      <c r="B96" s="57">
        <v>1307072.7999999989</v>
      </c>
    </row>
    <row r="98" spans="1:2" x14ac:dyDescent="0.3">
      <c r="A98" t="s">
        <v>76</v>
      </c>
    </row>
    <row r="100" spans="1:2" x14ac:dyDescent="0.3">
      <c r="A100" t="s">
        <v>112</v>
      </c>
    </row>
    <row r="101" spans="1:2" x14ac:dyDescent="0.3">
      <c r="A101" t="s">
        <v>113</v>
      </c>
      <c r="B101" s="57">
        <v>1344448</v>
      </c>
    </row>
    <row r="102" spans="1:2" x14ac:dyDescent="0.3">
      <c r="A102" t="s">
        <v>114</v>
      </c>
      <c r="B102" s="57">
        <v>90120</v>
      </c>
    </row>
    <row r="103" spans="1:2" x14ac:dyDescent="0.3">
      <c r="A103" t="s">
        <v>116</v>
      </c>
    </row>
    <row r="104" spans="1:2" x14ac:dyDescent="0.3">
      <c r="A104" t="s">
        <v>115</v>
      </c>
      <c r="B104" s="57">
        <v>1434568</v>
      </c>
    </row>
    <row r="106" spans="1:2" ht="72" x14ac:dyDescent="0.3">
      <c r="A106" s="58" t="s">
        <v>117</v>
      </c>
    </row>
    <row r="108" spans="1:2" x14ac:dyDescent="0.3">
      <c r="A108" t="s">
        <v>120</v>
      </c>
    </row>
    <row r="110" spans="1:2" x14ac:dyDescent="0.3">
      <c r="A110" t="s">
        <v>56</v>
      </c>
      <c r="B110" s="60" t="s">
        <v>10</v>
      </c>
    </row>
    <row r="111" spans="1:2" x14ac:dyDescent="0.3">
      <c r="A111" t="s">
        <v>11</v>
      </c>
    </row>
    <row r="113" spans="1:2" x14ac:dyDescent="0.3">
      <c r="A113" t="s">
        <v>12</v>
      </c>
    </row>
    <row r="114" spans="1:2" x14ac:dyDescent="0.3">
      <c r="A114" t="s">
        <v>13</v>
      </c>
    </row>
    <row r="115" spans="1:2" x14ac:dyDescent="0.3">
      <c r="A115" t="s">
        <v>14</v>
      </c>
      <c r="B115" s="57">
        <v>168500</v>
      </c>
    </row>
    <row r="116" spans="1:2" x14ac:dyDescent="0.3">
      <c r="A116" t="s">
        <v>15</v>
      </c>
      <c r="B116" s="57">
        <v>168500</v>
      </c>
    </row>
    <row r="117" spans="1:2" x14ac:dyDescent="0.3">
      <c r="A117" t="s">
        <v>16</v>
      </c>
      <c r="B117" s="57">
        <v>0</v>
      </c>
    </row>
    <row r="118" spans="1:2" x14ac:dyDescent="0.3">
      <c r="A118" t="s">
        <v>17</v>
      </c>
      <c r="B118" s="57">
        <v>0</v>
      </c>
    </row>
    <row r="119" spans="1:2" x14ac:dyDescent="0.3">
      <c r="A119" t="s">
        <v>18</v>
      </c>
      <c r="B119" s="57">
        <v>122500</v>
      </c>
    </row>
    <row r="120" spans="1:2" x14ac:dyDescent="0.3">
      <c r="A120" t="s">
        <v>19</v>
      </c>
      <c r="B120" s="57">
        <v>52500</v>
      </c>
    </row>
    <row r="121" spans="1:2" x14ac:dyDescent="0.3">
      <c r="A121" t="s">
        <v>20</v>
      </c>
      <c r="B121" s="57">
        <v>628000</v>
      </c>
    </row>
    <row r="122" spans="1:2" x14ac:dyDescent="0.3">
      <c r="A122" t="s">
        <v>104</v>
      </c>
      <c r="B122" s="57">
        <v>1140000</v>
      </c>
    </row>
    <row r="124" spans="1:2" ht="28.8" x14ac:dyDescent="0.3">
      <c r="A124" s="58" t="s">
        <v>21</v>
      </c>
      <c r="B124" s="57">
        <v>120000</v>
      </c>
    </row>
    <row r="126" spans="1:2" ht="28.8" x14ac:dyDescent="0.3">
      <c r="A126" s="58" t="s">
        <v>22</v>
      </c>
      <c r="B126" s="57">
        <v>191375.57</v>
      </c>
    </row>
    <row r="128" spans="1:2" x14ac:dyDescent="0.3">
      <c r="A128" s="58" t="s">
        <v>23</v>
      </c>
      <c r="B128" s="57">
        <v>0</v>
      </c>
    </row>
    <row r="129" spans="1:2" x14ac:dyDescent="0.3">
      <c r="A129" s="58" t="s">
        <v>24</v>
      </c>
      <c r="B129" s="57">
        <v>0</v>
      </c>
    </row>
    <row r="131" spans="1:2" ht="28.8" x14ac:dyDescent="0.3">
      <c r="A131" s="58" t="s">
        <v>25</v>
      </c>
      <c r="B131" s="57">
        <v>191400</v>
      </c>
    </row>
    <row r="133" spans="1:2" x14ac:dyDescent="0.3">
      <c r="A133" t="s">
        <v>26</v>
      </c>
      <c r="B133" s="57">
        <v>660108.6</v>
      </c>
    </row>
    <row r="135" spans="1:2" x14ac:dyDescent="0.3">
      <c r="A135" t="s">
        <v>122</v>
      </c>
      <c r="B135" s="57">
        <v>1162884.17</v>
      </c>
    </row>
    <row r="138" spans="1:2" x14ac:dyDescent="0.3">
      <c r="A138" s="58" t="s">
        <v>124</v>
      </c>
      <c r="B138" s="57">
        <v>2302884.17</v>
      </c>
    </row>
    <row r="140" spans="1:2" x14ac:dyDescent="0.3">
      <c r="A140" t="s">
        <v>27</v>
      </c>
    </row>
    <row r="141" spans="1:2" x14ac:dyDescent="0.3">
      <c r="A141" t="s">
        <v>28</v>
      </c>
    </row>
    <row r="142" spans="1:2" x14ac:dyDescent="0.3">
      <c r="A142" t="s">
        <v>147</v>
      </c>
      <c r="B142" s="57">
        <v>234000</v>
      </c>
    </row>
    <row r="143" spans="1:2" x14ac:dyDescent="0.3">
      <c r="A143" s="58" t="s">
        <v>125</v>
      </c>
      <c r="B143" s="57">
        <v>188500</v>
      </c>
    </row>
    <row r="144" spans="1:2" x14ac:dyDescent="0.3">
      <c r="A144" t="s">
        <v>105</v>
      </c>
      <c r="B144" s="57">
        <v>422500</v>
      </c>
    </row>
    <row r="146" spans="1:2" x14ac:dyDescent="0.3">
      <c r="A146" t="s">
        <v>29</v>
      </c>
      <c r="B146" s="57">
        <v>480000</v>
      </c>
    </row>
    <row r="148" spans="1:2" x14ac:dyDescent="0.3">
      <c r="A148" s="58" t="s">
        <v>30</v>
      </c>
      <c r="B148" s="57">
        <v>136912.5</v>
      </c>
    </row>
    <row r="150" spans="1:2" x14ac:dyDescent="0.3">
      <c r="A150" s="58" t="s">
        <v>23</v>
      </c>
      <c r="B150" s="57">
        <v>51500</v>
      </c>
    </row>
    <row r="151" spans="1:2" ht="28.8" x14ac:dyDescent="0.3">
      <c r="A151" s="58" t="s">
        <v>148</v>
      </c>
      <c r="B151" s="57">
        <v>355000</v>
      </c>
    </row>
    <row r="153" spans="1:2" x14ac:dyDescent="0.3">
      <c r="A153" s="58" t="s">
        <v>31</v>
      </c>
      <c r="B153" s="57">
        <v>100153.60000000001</v>
      </c>
    </row>
    <row r="154" spans="1:2" x14ac:dyDescent="0.3">
      <c r="A154" t="s">
        <v>123</v>
      </c>
      <c r="B154" s="57">
        <v>1123566.1000000001</v>
      </c>
    </row>
    <row r="155" spans="1:2" x14ac:dyDescent="0.3">
      <c r="A155" t="s">
        <v>126</v>
      </c>
      <c r="B155" s="57">
        <v>1546066.1</v>
      </c>
    </row>
    <row r="157" spans="1:2" x14ac:dyDescent="0.3">
      <c r="A157" t="s">
        <v>32</v>
      </c>
    </row>
    <row r="158" spans="1:2" x14ac:dyDescent="0.3">
      <c r="A158" t="s">
        <v>13</v>
      </c>
    </row>
    <row r="159" spans="1:2" x14ac:dyDescent="0.3">
      <c r="A159" t="s">
        <v>29</v>
      </c>
      <c r="B159" s="57">
        <v>600000</v>
      </c>
    </row>
    <row r="160" spans="1:2" x14ac:dyDescent="0.3">
      <c r="A160" s="58" t="s">
        <v>30</v>
      </c>
    </row>
    <row r="161" spans="1:2" x14ac:dyDescent="0.3">
      <c r="A161" t="s">
        <v>23</v>
      </c>
    </row>
    <row r="162" spans="1:2" x14ac:dyDescent="0.3">
      <c r="A162" t="s">
        <v>33</v>
      </c>
    </row>
    <row r="163" spans="1:2" x14ac:dyDescent="0.3">
      <c r="A163" t="s">
        <v>127</v>
      </c>
      <c r="B163" s="57">
        <v>600000</v>
      </c>
    </row>
    <row r="166" spans="1:2" ht="28.8" x14ac:dyDescent="0.3">
      <c r="A166" s="58" t="s">
        <v>118</v>
      </c>
      <c r="B166" s="57">
        <v>4448950.2699999996</v>
      </c>
    </row>
    <row r="169" spans="1:2" x14ac:dyDescent="0.3">
      <c r="A169" t="s">
        <v>132</v>
      </c>
    </row>
    <row r="171" spans="1:2" x14ac:dyDescent="0.3">
      <c r="A171" t="s">
        <v>131</v>
      </c>
    </row>
    <row r="172" spans="1:2" x14ac:dyDescent="0.3">
      <c r="A172" t="s">
        <v>87</v>
      </c>
    </row>
    <row r="173" spans="1:2" x14ac:dyDescent="0.3">
      <c r="A173" t="s">
        <v>83</v>
      </c>
      <c r="B173" s="57">
        <v>1344448</v>
      </c>
    </row>
    <row r="174" spans="1:2" x14ac:dyDescent="0.3">
      <c r="A174" t="s">
        <v>119</v>
      </c>
      <c r="B174" s="57">
        <v>880000</v>
      </c>
    </row>
    <row r="175" spans="1:2" x14ac:dyDescent="0.3">
      <c r="A175" t="s">
        <v>121</v>
      </c>
      <c r="B175" s="57">
        <v>464448</v>
      </c>
    </row>
    <row r="177" spans="1:2" x14ac:dyDescent="0.3">
      <c r="A177" t="s">
        <v>85</v>
      </c>
    </row>
    <row r="178" spans="1:2" x14ac:dyDescent="0.3">
      <c r="A178" t="s">
        <v>84</v>
      </c>
      <c r="B178" s="57">
        <v>464448</v>
      </c>
    </row>
    <row r="179" spans="1:2" x14ac:dyDescent="0.3">
      <c r="A179" t="s">
        <v>86</v>
      </c>
    </row>
    <row r="181" spans="1:2" x14ac:dyDescent="0.3">
      <c r="A181" t="s">
        <v>81</v>
      </c>
    </row>
    <row r="182" spans="1:2" x14ac:dyDescent="0.3">
      <c r="A182" s="59">
        <v>0.1</v>
      </c>
    </row>
    <row r="183" spans="1:2" ht="28.8" x14ac:dyDescent="0.3">
      <c r="A183" s="58" t="s">
        <v>135</v>
      </c>
    </row>
    <row r="185" spans="1:2" x14ac:dyDescent="0.3">
      <c r="A185" t="s">
        <v>128</v>
      </c>
      <c r="B185" s="57">
        <v>2533172.5870000003</v>
      </c>
    </row>
    <row r="187" spans="1:2" x14ac:dyDescent="0.3">
      <c r="A187" t="s">
        <v>107</v>
      </c>
    </row>
    <row r="188" spans="1:2" x14ac:dyDescent="0.3">
      <c r="A188" t="s">
        <v>149</v>
      </c>
      <c r="B188" s="57">
        <v>448831</v>
      </c>
    </row>
    <row r="189" spans="1:2" x14ac:dyDescent="0.3">
      <c r="A189" t="s">
        <v>99</v>
      </c>
    </row>
    <row r="190" spans="1:2" x14ac:dyDescent="0.3">
      <c r="A190" t="s">
        <v>88</v>
      </c>
      <c r="B190" s="57">
        <v>125000</v>
      </c>
    </row>
    <row r="191" spans="1:2" x14ac:dyDescent="0.3">
      <c r="A191" t="s">
        <v>89</v>
      </c>
      <c r="B191" s="57">
        <v>150905</v>
      </c>
    </row>
    <row r="192" spans="1:2" x14ac:dyDescent="0.3">
      <c r="A192" s="58" t="s">
        <v>150</v>
      </c>
      <c r="B192" s="57">
        <v>0</v>
      </c>
    </row>
    <row r="193" spans="1:2" x14ac:dyDescent="0.3">
      <c r="A193" t="s">
        <v>101</v>
      </c>
      <c r="B193" s="57">
        <v>65000</v>
      </c>
    </row>
    <row r="194" spans="1:2" x14ac:dyDescent="0.3">
      <c r="A194" t="s">
        <v>94</v>
      </c>
      <c r="B194" s="57">
        <v>175000</v>
      </c>
    </row>
    <row r="195" spans="1:2" x14ac:dyDescent="0.3">
      <c r="A195" t="s">
        <v>95</v>
      </c>
      <c r="B195" s="57">
        <v>485000</v>
      </c>
    </row>
    <row r="196" spans="1:2" x14ac:dyDescent="0.3">
      <c r="A196" t="s">
        <v>93</v>
      </c>
      <c r="B196" s="57">
        <v>900000</v>
      </c>
    </row>
    <row r="197" spans="1:2" x14ac:dyDescent="0.3">
      <c r="A197" t="s">
        <v>91</v>
      </c>
      <c r="B197" s="57">
        <v>100000</v>
      </c>
    </row>
    <row r="198" spans="1:2" x14ac:dyDescent="0.3">
      <c r="A198" t="s">
        <v>100</v>
      </c>
      <c r="B198" s="57">
        <v>170000</v>
      </c>
    </row>
    <row r="199" spans="1:2" x14ac:dyDescent="0.3">
      <c r="A199" t="s">
        <v>92</v>
      </c>
      <c r="B199" s="57">
        <v>0</v>
      </c>
    </row>
    <row r="200" spans="1:2" x14ac:dyDescent="0.3">
      <c r="A200" t="s">
        <v>102</v>
      </c>
      <c r="B200" s="57">
        <v>0</v>
      </c>
    </row>
    <row r="201" spans="1:2" x14ac:dyDescent="0.3">
      <c r="A201" t="s">
        <v>90</v>
      </c>
      <c r="B201" s="57">
        <v>2619736</v>
      </c>
    </row>
    <row r="203" spans="1:2" x14ac:dyDescent="0.3">
      <c r="A203" t="s">
        <v>137</v>
      </c>
      <c r="B203" s="57">
        <v>86563.412999999768</v>
      </c>
    </row>
    <row r="206" spans="1:2" x14ac:dyDescent="0.3">
      <c r="A206" t="s">
        <v>133</v>
      </c>
    </row>
    <row r="208" spans="1:2" x14ac:dyDescent="0.3">
      <c r="A208" t="s">
        <v>130</v>
      </c>
    </row>
    <row r="209" spans="1:2" x14ac:dyDescent="0.3">
      <c r="A209" t="s">
        <v>87</v>
      </c>
    </row>
    <row r="210" spans="1:2" x14ac:dyDescent="0.3">
      <c r="A210" t="s">
        <v>134</v>
      </c>
      <c r="B210" s="57">
        <v>86563.412999999768</v>
      </c>
    </row>
    <row r="211" spans="1:2" x14ac:dyDescent="0.3">
      <c r="A211" t="s">
        <v>96</v>
      </c>
      <c r="B211" s="57">
        <v>0</v>
      </c>
    </row>
    <row r="212" spans="1:2" x14ac:dyDescent="0.3">
      <c r="A212" t="s">
        <v>106</v>
      </c>
      <c r="B212" s="57">
        <v>90120</v>
      </c>
    </row>
    <row r="213" spans="1:2" x14ac:dyDescent="0.3">
      <c r="A213" t="s">
        <v>129</v>
      </c>
      <c r="B213" s="57">
        <v>176683.41299999977</v>
      </c>
    </row>
    <row r="215" spans="1:2" x14ac:dyDescent="0.3">
      <c r="A215" t="s">
        <v>85</v>
      </c>
    </row>
    <row r="216" spans="1:2" x14ac:dyDescent="0.3">
      <c r="A216" t="s">
        <v>84</v>
      </c>
      <c r="B216" s="57">
        <v>176683.41299999977</v>
      </c>
    </row>
    <row r="217" spans="1:2" x14ac:dyDescent="0.3">
      <c r="A217" t="s">
        <v>86</v>
      </c>
    </row>
    <row r="219" spans="1:2" x14ac:dyDescent="0.3">
      <c r="A219" t="s">
        <v>81</v>
      </c>
    </row>
    <row r="220" spans="1:2" x14ac:dyDescent="0.3">
      <c r="A220">
        <v>0.1</v>
      </c>
    </row>
    <row r="221" spans="1:2" ht="28.8" x14ac:dyDescent="0.3">
      <c r="A221" s="58" t="s">
        <v>136</v>
      </c>
    </row>
    <row r="223" spans="1:2" x14ac:dyDescent="0.3">
      <c r="A223" t="s">
        <v>82</v>
      </c>
      <c r="B223" s="57">
        <v>1700672.71</v>
      </c>
    </row>
    <row r="225" spans="1:2" x14ac:dyDescent="0.3">
      <c r="A225" t="s">
        <v>107</v>
      </c>
    </row>
    <row r="226" spans="1:2" x14ac:dyDescent="0.3">
      <c r="A226" t="s">
        <v>103</v>
      </c>
      <c r="B226" s="57">
        <v>176683.41299999977</v>
      </c>
    </row>
    <row r="227" spans="1:2" x14ac:dyDescent="0.3">
      <c r="A227" t="s">
        <v>99</v>
      </c>
    </row>
    <row r="228" spans="1:2" x14ac:dyDescent="0.3">
      <c r="A228" t="s">
        <v>88</v>
      </c>
      <c r="B228" s="57">
        <v>0</v>
      </c>
    </row>
    <row r="229" spans="1:2" x14ac:dyDescent="0.3">
      <c r="A229" t="s">
        <v>89</v>
      </c>
      <c r="B229" s="57">
        <v>119250</v>
      </c>
    </row>
    <row r="230" spans="1:2" x14ac:dyDescent="0.3">
      <c r="A230" t="s">
        <v>97</v>
      </c>
      <c r="B230" s="57">
        <v>0</v>
      </c>
    </row>
    <row r="231" spans="1:2" x14ac:dyDescent="0.3">
      <c r="A231" t="s">
        <v>101</v>
      </c>
      <c r="B231" s="57">
        <v>0</v>
      </c>
    </row>
    <row r="232" spans="1:2" x14ac:dyDescent="0.3">
      <c r="A232" t="s">
        <v>94</v>
      </c>
      <c r="B232" s="57">
        <v>10000</v>
      </c>
    </row>
    <row r="233" spans="1:2" x14ac:dyDescent="0.3">
      <c r="A233" t="s">
        <v>95</v>
      </c>
      <c r="B233" s="57">
        <v>675000</v>
      </c>
    </row>
    <row r="234" spans="1:2" x14ac:dyDescent="0.3">
      <c r="A234" t="s">
        <v>93</v>
      </c>
      <c r="B234" s="57">
        <v>700000</v>
      </c>
    </row>
    <row r="235" spans="1:2" x14ac:dyDescent="0.3">
      <c r="A235" t="s">
        <v>91</v>
      </c>
      <c r="B235" s="57">
        <v>100000</v>
      </c>
    </row>
    <row r="236" spans="1:2" x14ac:dyDescent="0.3">
      <c r="A236" t="s">
        <v>100</v>
      </c>
      <c r="B236" s="57">
        <v>30000</v>
      </c>
    </row>
    <row r="237" spans="1:2" x14ac:dyDescent="0.3">
      <c r="A237" t="s">
        <v>92</v>
      </c>
      <c r="B237" s="57">
        <v>0</v>
      </c>
    </row>
    <row r="238" spans="1:2" x14ac:dyDescent="0.3">
      <c r="A238" t="s">
        <v>108</v>
      </c>
      <c r="B238" s="57">
        <v>0</v>
      </c>
    </row>
    <row r="239" spans="1:2" x14ac:dyDescent="0.3">
      <c r="A239" t="s">
        <v>90</v>
      </c>
      <c r="B239" s="57">
        <v>1810933.4129999999</v>
      </c>
    </row>
    <row r="241" spans="1:2" x14ac:dyDescent="0.3">
      <c r="A241" t="s">
        <v>138</v>
      </c>
      <c r="B241" s="57">
        <v>110260.70299999969</v>
      </c>
    </row>
    <row r="249" spans="1:2" x14ac:dyDescent="0.3">
      <c r="A249" t="s">
        <v>57</v>
      </c>
    </row>
    <row r="251" spans="1:2" x14ac:dyDescent="0.3">
      <c r="A251" t="s">
        <v>58</v>
      </c>
    </row>
    <row r="252" spans="1:2" x14ac:dyDescent="0.3">
      <c r="A252" t="s">
        <v>59</v>
      </c>
    </row>
    <row r="253" spans="1:2" x14ac:dyDescent="0.3">
      <c r="A253" t="s">
        <v>60</v>
      </c>
      <c r="B253" s="57">
        <v>167280.79999999999</v>
      </c>
    </row>
    <row r="254" spans="1:2" x14ac:dyDescent="0.3">
      <c r="A254" t="s">
        <v>62</v>
      </c>
      <c r="B254" s="57">
        <v>1314203.9999999991</v>
      </c>
    </row>
    <row r="255" spans="1:2" x14ac:dyDescent="0.3">
      <c r="A255" t="s">
        <v>61</v>
      </c>
    </row>
    <row r="256" spans="1:2" x14ac:dyDescent="0.3">
      <c r="A256" t="s">
        <v>60</v>
      </c>
      <c r="B256" s="57">
        <v>338700</v>
      </c>
    </row>
    <row r="257" spans="1:2" x14ac:dyDescent="0.3">
      <c r="A257" t="s">
        <v>63</v>
      </c>
    </row>
    <row r="258" spans="1:2" x14ac:dyDescent="0.3">
      <c r="A258" t="s">
        <v>60</v>
      </c>
      <c r="B258" s="57">
        <v>0</v>
      </c>
    </row>
    <row r="260" spans="1:2" x14ac:dyDescent="0.3">
      <c r="A260" t="s">
        <v>64</v>
      </c>
      <c r="B260" s="57">
        <v>1820184.7999999991</v>
      </c>
    </row>
    <row r="262" spans="1:2" x14ac:dyDescent="0.3">
      <c r="A262" t="s">
        <v>65</v>
      </c>
    </row>
    <row r="264" spans="1:2" x14ac:dyDescent="0.3">
      <c r="A264" t="s">
        <v>66</v>
      </c>
    </row>
    <row r="265" spans="1:2" x14ac:dyDescent="0.3">
      <c r="A265" t="s">
        <v>59</v>
      </c>
      <c r="B265" s="57">
        <v>176225</v>
      </c>
    </row>
    <row r="266" spans="1:2" x14ac:dyDescent="0.3">
      <c r="A266" t="s">
        <v>61</v>
      </c>
      <c r="B266" s="57">
        <v>92970</v>
      </c>
    </row>
    <row r="267" spans="1:2" x14ac:dyDescent="0.3">
      <c r="A267" t="s">
        <v>63</v>
      </c>
      <c r="B267" s="57">
        <v>0</v>
      </c>
    </row>
    <row r="269" spans="1:2" x14ac:dyDescent="0.3">
      <c r="A269" t="s">
        <v>67</v>
      </c>
      <c r="B269" s="57">
        <v>269195</v>
      </c>
    </row>
    <row r="271" spans="1:2" x14ac:dyDescent="0.3">
      <c r="A271" t="s">
        <v>68</v>
      </c>
      <c r="B271" s="57">
        <v>269195</v>
      </c>
    </row>
    <row r="273" spans="1:2" x14ac:dyDescent="0.3">
      <c r="A273" t="s">
        <v>69</v>
      </c>
      <c r="B273" s="57">
        <v>1550989.7999999989</v>
      </c>
    </row>
    <row r="275" spans="1:2" x14ac:dyDescent="0.3">
      <c r="A275" t="s">
        <v>139</v>
      </c>
    </row>
    <row r="276" spans="1:2" x14ac:dyDescent="0.3">
      <c r="A276" t="s">
        <v>59</v>
      </c>
      <c r="B276" s="57">
        <v>2302884.17</v>
      </c>
    </row>
    <row r="277" spans="1:2" x14ac:dyDescent="0.3">
      <c r="A277" t="s">
        <v>61</v>
      </c>
      <c r="B277" s="57">
        <v>1546066.1</v>
      </c>
    </row>
    <row r="278" spans="1:2" x14ac:dyDescent="0.3">
      <c r="A278" t="s">
        <v>63</v>
      </c>
      <c r="B278" s="57">
        <v>600000</v>
      </c>
    </row>
    <row r="280" spans="1:2" ht="28.8" x14ac:dyDescent="0.3">
      <c r="A280" s="58" t="s">
        <v>146</v>
      </c>
      <c r="B280" s="57">
        <v>-2897960.4700000007</v>
      </c>
    </row>
    <row r="282" spans="1:2" x14ac:dyDescent="0.3">
      <c r="A282" t="s">
        <v>70</v>
      </c>
    </row>
    <row r="283" spans="1:2" x14ac:dyDescent="0.3">
      <c r="A283" t="s">
        <v>71</v>
      </c>
    </row>
    <row r="284" spans="1:2" x14ac:dyDescent="0.3">
      <c r="A284" t="s">
        <v>59</v>
      </c>
      <c r="B284" s="57">
        <v>1140000</v>
      </c>
    </row>
    <row r="285" spans="1:2" x14ac:dyDescent="0.3">
      <c r="A285" t="s">
        <v>61</v>
      </c>
      <c r="B285" s="57">
        <v>422500</v>
      </c>
    </row>
    <row r="287" spans="1:2" x14ac:dyDescent="0.3">
      <c r="A287" t="s">
        <v>72</v>
      </c>
    </row>
    <row r="288" spans="1:2" x14ac:dyDescent="0.3">
      <c r="A288" t="s">
        <v>141</v>
      </c>
    </row>
    <row r="289" spans="1:2" x14ac:dyDescent="0.3">
      <c r="A289" t="s">
        <v>143</v>
      </c>
    </row>
    <row r="290" spans="1:2" x14ac:dyDescent="0.3">
      <c r="A290" t="s">
        <v>140</v>
      </c>
      <c r="B290" s="57">
        <v>55084</v>
      </c>
    </row>
    <row r="291" spans="1:2" x14ac:dyDescent="0.3">
      <c r="A291" t="s">
        <v>61</v>
      </c>
    </row>
    <row r="292" spans="1:2" x14ac:dyDescent="0.3">
      <c r="A292" t="s">
        <v>144</v>
      </c>
      <c r="B292" s="57">
        <v>355000</v>
      </c>
    </row>
    <row r="293" spans="1:2" x14ac:dyDescent="0.3">
      <c r="A293" t="s">
        <v>142</v>
      </c>
      <c r="B293" s="57">
        <v>33223</v>
      </c>
    </row>
    <row r="295" spans="1:2" x14ac:dyDescent="0.3">
      <c r="A295" t="s">
        <v>63</v>
      </c>
    </row>
    <row r="296" spans="1:2" x14ac:dyDescent="0.3">
      <c r="A296" t="s">
        <v>145</v>
      </c>
      <c r="B296" s="57">
        <v>0</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WILDWOOD Financials &amp; P&amp;L</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2023-10-13T09:56:16Z</dcterms:created>
  <dcterms:modified xsi:type="dcterms:W3CDTF">2023-10-13T09:57:01Z</dcterms:modified>
</cp:coreProperties>
</file>